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28" yWindow="504" windowWidth="17916" windowHeight="6564"/>
  </bookViews>
  <sheets>
    <sheet name="Rekapitulace stavby" sheetId="1" r:id="rId1"/>
    <sheet name="1 - komunikace" sheetId="2" r:id="rId2"/>
    <sheet name="2 - veřejné osvětlení" sheetId="3" r:id="rId3"/>
    <sheet name="3 - vedledjší rozpočtové ..." sheetId="4" r:id="rId4"/>
    <sheet name="Seznam figur" sheetId="5" r:id="rId5"/>
    <sheet name="Pokyny pro vyplnění" sheetId="6" r:id="rId6"/>
  </sheets>
  <definedNames>
    <definedName name="_xlnm._FilterDatabase" localSheetId="1" hidden="1">'1 - komunikace'!$C$86:$K$337</definedName>
    <definedName name="_xlnm._FilterDatabase" localSheetId="2" hidden="1">'2 - veřejné osvětlení'!$C$82:$K$122</definedName>
    <definedName name="_xlnm._FilterDatabase" localSheetId="3" hidden="1">'3 - vedledjší rozpočtové ...'!$C$86:$K$114</definedName>
    <definedName name="_xlnm.Print_Titles" localSheetId="1">'1 - komunikace'!$86:$86</definedName>
    <definedName name="_xlnm.Print_Titles" localSheetId="2">'2 - veřejné osvětlení'!$82:$82</definedName>
    <definedName name="_xlnm.Print_Titles" localSheetId="3">'3 - vedledjší rozpočtové ...'!$86:$86</definedName>
    <definedName name="_xlnm.Print_Titles" localSheetId="0">'Rekapitulace stavby'!$52:$52</definedName>
    <definedName name="_xlnm.Print_Titles" localSheetId="4">'Seznam figur'!$9:$9</definedName>
    <definedName name="_xlnm.Print_Area" localSheetId="1">'1 - komunikace'!$C$4:$J$39,'1 - komunikace'!$C$45:$J$68,'1 - komunikace'!$C$74:$J$337</definedName>
    <definedName name="_xlnm.Print_Area" localSheetId="2">'2 - veřejné osvětlení'!$C$4:$J$39,'2 - veřejné osvětlení'!$C$45:$J$64,'2 - veřejné osvětlení'!$C$70:$J$122</definedName>
    <definedName name="_xlnm.Print_Area" localSheetId="3">'3 - vedledjší rozpočtové ...'!$C$4:$J$39,'3 - vedledjší rozpočtové ...'!$C$45:$J$68,'3 - vedledjší rozpočtové ...'!$C$74:$J$114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4">'Seznam figur'!$C$4:$G$72</definedName>
  </definedNames>
  <calcPr calcId="125725"/>
</workbook>
</file>

<file path=xl/calcChain.xml><?xml version="1.0" encoding="utf-8"?>
<calcChain xmlns="http://schemas.openxmlformats.org/spreadsheetml/2006/main">
  <c r="D7" i="5"/>
  <c r="J37" i="4"/>
  <c r="J36"/>
  <c r="AY57" i="1"/>
  <c r="J35" i="4"/>
  <c r="AX57" i="1" s="1"/>
  <c r="BI113" i="4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T108" s="1"/>
  <c r="R109"/>
  <c r="R108" s="1"/>
  <c r="P109"/>
  <c r="P108" s="1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T91" s="1"/>
  <c r="R92"/>
  <c r="R91" s="1"/>
  <c r="P92"/>
  <c r="P91" s="1"/>
  <c r="BI90"/>
  <c r="BH90"/>
  <c r="BG90"/>
  <c r="BF90"/>
  <c r="T90"/>
  <c r="T89" s="1"/>
  <c r="T88" s="1"/>
  <c r="R90"/>
  <c r="R89"/>
  <c r="R88" s="1"/>
  <c r="P90"/>
  <c r="P89" s="1"/>
  <c r="P88" s="1"/>
  <c r="J83"/>
  <c r="F83"/>
  <c r="F81"/>
  <c r="E79"/>
  <c r="J54"/>
  <c r="F54"/>
  <c r="F52"/>
  <c r="E50"/>
  <c r="J24"/>
  <c r="E24"/>
  <c r="J84" s="1"/>
  <c r="J23"/>
  <c r="J18"/>
  <c r="E18"/>
  <c r="F84" s="1"/>
  <c r="J17"/>
  <c r="J12"/>
  <c r="J52"/>
  <c r="E7"/>
  <c r="E48"/>
  <c r="J37" i="3"/>
  <c r="J36"/>
  <c r="AY56" i="1" s="1"/>
  <c r="J35" i="3"/>
  <c r="AX56" i="1" s="1"/>
  <c r="BI122" i="3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 s="1"/>
  <c r="E7"/>
  <c r="E73" s="1"/>
  <c r="J37" i="2"/>
  <c r="J36"/>
  <c r="AY55" i="1" s="1"/>
  <c r="J35" i="2"/>
  <c r="AX55" i="1" s="1"/>
  <c r="BI335" i="2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T325" s="1"/>
  <c r="R326"/>
  <c r="R325" s="1"/>
  <c r="R273" s="1"/>
  <c r="P326"/>
  <c r="P325" s="1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T273" s="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 s="1"/>
  <c r="J23"/>
  <c r="J18"/>
  <c r="E18"/>
  <c r="F84" s="1"/>
  <c r="J17"/>
  <c r="J12"/>
  <c r="J81" s="1"/>
  <c r="E7"/>
  <c r="E48" s="1"/>
  <c r="L50" i="1"/>
  <c r="AM50"/>
  <c r="AM49"/>
  <c r="L49"/>
  <c r="AM47"/>
  <c r="L47"/>
  <c r="L45"/>
  <c r="L44"/>
  <c r="BK323" i="2"/>
  <c r="BK134"/>
  <c r="J199"/>
  <c r="J153"/>
  <c r="J329"/>
  <c r="BK309"/>
  <c r="J287"/>
  <c r="BK267"/>
  <c r="BK223"/>
  <c r="J149"/>
  <c r="J90"/>
  <c r="BK115" i="3"/>
  <c r="J91"/>
  <c r="J113" i="4"/>
  <c r="J106"/>
  <c r="BK101"/>
  <c r="J205" i="2"/>
  <c r="J249"/>
  <c r="J223"/>
  <c r="AS54" i="1"/>
  <c r="J276" i="2"/>
  <c r="J226"/>
  <c r="BK167"/>
  <c r="BK122" i="3"/>
  <c r="J99"/>
  <c r="BK104"/>
  <c r="BK109" i="4"/>
  <c r="BK210" i="2"/>
  <c r="J252"/>
  <c r="J233"/>
  <c r="J157"/>
  <c r="BK335"/>
  <c r="J312"/>
  <c r="J290"/>
  <c r="J279"/>
  <c r="BK229"/>
  <c r="J146"/>
  <c r="J96"/>
  <c r="J116" i="3"/>
  <c r="J107"/>
  <c r="J93"/>
  <c r="BK106" i="4"/>
  <c r="J105"/>
  <c r="BK95"/>
  <c r="J126" i="2"/>
  <c r="J229"/>
  <c r="BK146"/>
  <c r="J330"/>
  <c r="BK312"/>
  <c r="BK290"/>
  <c r="BK271"/>
  <c r="BK250"/>
  <c r="BK153"/>
  <c r="BK121" i="3"/>
  <c r="J103"/>
  <c r="BK103"/>
  <c r="J111" i="4"/>
  <c r="J187" i="2"/>
  <c r="J248"/>
  <c r="BK226"/>
  <c r="BK118"/>
  <c r="BK330"/>
  <c r="J316"/>
  <c r="BK292"/>
  <c r="BK279"/>
  <c r="BK257"/>
  <c r="BK193"/>
  <c r="BK122"/>
  <c r="J119" i="3"/>
  <c r="J98"/>
  <c r="BK107"/>
  <c r="J100" i="4"/>
  <c r="J219" i="2"/>
  <c r="J118"/>
  <c r="BK245"/>
  <c r="J180"/>
  <c r="BK316"/>
  <c r="J298"/>
  <c r="J285"/>
  <c r="BK268"/>
  <c r="BK199"/>
  <c r="BK140"/>
  <c r="BK119" i="3"/>
  <c r="J94"/>
  <c r="J88"/>
  <c r="J101" i="4"/>
  <c r="BK233" i="2"/>
  <c r="J110"/>
  <c r="J242"/>
  <c r="J171"/>
  <c r="BK319"/>
  <c r="J295"/>
  <c r="BK274"/>
  <c r="J257"/>
  <c r="BK196"/>
  <c r="J130"/>
  <c r="BK110" i="3"/>
  <c r="J104"/>
  <c r="J86"/>
  <c r="J89"/>
  <c r="J90" i="4"/>
  <c r="BK237" i="2"/>
  <c r="BK92"/>
  <c r="J245"/>
  <c r="BK190"/>
  <c r="J101"/>
  <c r="J319"/>
  <c r="BK295"/>
  <c r="BK276"/>
  <c r="J256"/>
  <c r="J175"/>
  <c r="J92"/>
  <c r="J118" i="3"/>
  <c r="BK94"/>
  <c r="BK116"/>
  <c r="BK105" i="4"/>
  <c r="J109"/>
  <c r="J214" i="2"/>
  <c r="BK96"/>
  <c r="J246"/>
  <c r="J184"/>
  <c r="J106"/>
  <c r="J326"/>
  <c r="BK304"/>
  <c r="BK288"/>
  <c r="BK269"/>
  <c r="BK256"/>
  <c r="BK137"/>
  <c r="J121" i="3"/>
  <c r="J114"/>
  <c r="BK85"/>
  <c r="BK111" i="4"/>
  <c r="BK113"/>
  <c r="BK90"/>
  <c r="BK157" i="2"/>
  <c r="J247"/>
  <c r="J196"/>
  <c r="J122"/>
  <c r="J304"/>
  <c r="J288"/>
  <c r="J271"/>
  <c r="J254"/>
  <c r="BK184"/>
  <c r="BK106"/>
  <c r="BK114" i="3"/>
  <c r="J85"/>
  <c r="J97" i="4"/>
  <c r="J323" i="2"/>
  <c r="BK175"/>
  <c r="BK246"/>
  <c r="BK219"/>
  <c r="J137"/>
  <c r="BK329"/>
  <c r="BK301"/>
  <c r="J283"/>
  <c r="J267"/>
  <c r="BK214"/>
  <c r="BK163"/>
  <c r="J122" i="3"/>
  <c r="BK118"/>
  <c r="J108"/>
  <c r="BK89"/>
  <c r="BK99"/>
  <c r="J92" i="4"/>
  <c r="J103"/>
  <c r="BK180" i="2"/>
  <c r="BK249"/>
  <c r="BK205"/>
  <c r="BK130"/>
  <c r="BK326"/>
  <c r="BK307"/>
  <c r="BK285"/>
  <c r="J262"/>
  <c r="J210"/>
  <c r="J134"/>
  <c r="J120" i="3"/>
  <c r="BK90"/>
  <c r="J90"/>
  <c r="BK103" i="4"/>
  <c r="BK100"/>
  <c r="J163" i="2"/>
  <c r="J250"/>
  <c r="BK239"/>
  <c r="J160"/>
  <c r="J335"/>
  <c r="BK298"/>
  <c r="BK283"/>
  <c r="J274"/>
  <c r="BK252"/>
  <c r="BK171"/>
  <c r="BK101"/>
  <c r="BK117" i="3"/>
  <c r="J87"/>
  <c r="BK91"/>
  <c r="BK94" i="4"/>
  <c r="J94"/>
  <c r="J239" i="2"/>
  <c r="BK90"/>
  <c r="J237"/>
  <c r="BK149"/>
  <c r="J309"/>
  <c r="J292"/>
  <c r="J281"/>
  <c r="BK262"/>
  <c r="BK126"/>
  <c r="J117" i="3"/>
  <c r="BK88"/>
  <c r="BK93"/>
  <c r="J95" i="4"/>
  <c r="J140" i="2"/>
  <c r="BK248"/>
  <c r="J193"/>
  <c r="J114"/>
  <c r="J332"/>
  <c r="J307"/>
  <c r="BK287"/>
  <c r="J269"/>
  <c r="BK254"/>
  <c r="BK187"/>
  <c r="BK114"/>
  <c r="BK120" i="3"/>
  <c r="J110"/>
  <c r="BK98"/>
  <c r="BK108"/>
  <c r="BK97" i="4"/>
  <c r="BK242" i="2"/>
  <c r="BK160"/>
  <c r="BK247"/>
  <c r="J167"/>
  <c r="BK332"/>
  <c r="J301"/>
  <c r="BK281"/>
  <c r="J268"/>
  <c r="J190"/>
  <c r="BK110"/>
  <c r="J115" i="3"/>
  <c r="BK86"/>
  <c r="BK87"/>
  <c r="BK92" i="4"/>
  <c r="P273" i="2" l="1"/>
  <c r="R110" i="4"/>
  <c r="R89" i="2"/>
  <c r="T174"/>
  <c r="T232"/>
  <c r="BK328"/>
  <c r="J328" s="1"/>
  <c r="J67" s="1"/>
  <c r="BK106" i="3"/>
  <c r="J106" s="1"/>
  <c r="J62" s="1"/>
  <c r="BK109"/>
  <c r="J109"/>
  <c r="J63" s="1"/>
  <c r="R109"/>
  <c r="T109"/>
  <c r="BK99" i="4"/>
  <c r="J99" s="1"/>
  <c r="J64" s="1"/>
  <c r="P102"/>
  <c r="P89" i="2"/>
  <c r="P174"/>
  <c r="R232"/>
  <c r="R328"/>
  <c r="P106" i="3"/>
  <c r="P92" s="1"/>
  <c r="P99" i="4"/>
  <c r="T99"/>
  <c r="R102"/>
  <c r="R93" s="1"/>
  <c r="R87" s="1"/>
  <c r="T89" i="2"/>
  <c r="T88" s="1"/>
  <c r="T87" s="1"/>
  <c r="BK174"/>
  <c r="J174" s="1"/>
  <c r="J63" s="1"/>
  <c r="P232"/>
  <c r="T328"/>
  <c r="R106" i="3"/>
  <c r="R92" s="1"/>
  <c r="R84" s="1"/>
  <c r="R83" s="1"/>
  <c r="T106"/>
  <c r="T92" s="1"/>
  <c r="T84" s="1"/>
  <c r="T83" s="1"/>
  <c r="BK89" i="2"/>
  <c r="BK88" s="1"/>
  <c r="BK87" s="1"/>
  <c r="J87" s="1"/>
  <c r="J30" s="1"/>
  <c r="R174"/>
  <c r="BK232"/>
  <c r="J232" s="1"/>
  <c r="J64" s="1"/>
  <c r="P328"/>
  <c r="P109" i="3"/>
  <c r="R99" i="4"/>
  <c r="BK102"/>
  <c r="J102" s="1"/>
  <c r="J65" s="1"/>
  <c r="T102"/>
  <c r="BK110"/>
  <c r="J110" s="1"/>
  <c r="J67" s="1"/>
  <c r="P110"/>
  <c r="T110"/>
  <c r="BK89"/>
  <c r="J89" s="1"/>
  <c r="J61" s="1"/>
  <c r="BK273" i="2"/>
  <c r="J273" s="1"/>
  <c r="J65" s="1"/>
  <c r="BK170"/>
  <c r="J170"/>
  <c r="J62" s="1"/>
  <c r="BK325"/>
  <c r="J325" s="1"/>
  <c r="J66" s="1"/>
  <c r="BK91" i="4"/>
  <c r="J91" s="1"/>
  <c r="J62" s="1"/>
  <c r="BK93"/>
  <c r="J93" s="1"/>
  <c r="J63" s="1"/>
  <c r="BK108"/>
  <c r="J108"/>
  <c r="J66" s="1"/>
  <c r="F55"/>
  <c r="J81"/>
  <c r="BE94"/>
  <c r="BE97"/>
  <c r="BE100"/>
  <c r="BE105"/>
  <c r="BE111"/>
  <c r="E77"/>
  <c r="BE90"/>
  <c r="BE95"/>
  <c r="BE106"/>
  <c r="BE109"/>
  <c r="BE113"/>
  <c r="J55"/>
  <c r="BE92"/>
  <c r="BE101"/>
  <c r="BE103"/>
  <c r="BE89" i="3"/>
  <c r="BE91"/>
  <c r="BE93"/>
  <c r="BE94"/>
  <c r="BE98"/>
  <c r="BE99"/>
  <c r="BE103"/>
  <c r="BE104"/>
  <c r="BE107"/>
  <c r="E48"/>
  <c r="J52"/>
  <c r="F55"/>
  <c r="J55"/>
  <c r="BE85"/>
  <c r="BE86"/>
  <c r="BE87"/>
  <c r="BE88"/>
  <c r="BE90"/>
  <c r="BE108"/>
  <c r="BE110"/>
  <c r="BE114"/>
  <c r="BE115"/>
  <c r="BE116"/>
  <c r="BE117"/>
  <c r="BE118"/>
  <c r="BE119"/>
  <c r="BE120"/>
  <c r="BE121"/>
  <c r="BE122"/>
  <c r="J52" i="2"/>
  <c r="J55"/>
  <c r="BE90"/>
  <c r="BE92"/>
  <c r="BE106"/>
  <c r="BE110"/>
  <c r="BE118"/>
  <c r="BE126"/>
  <c r="BE140"/>
  <c r="BE160"/>
  <c r="BE171"/>
  <c r="BE184"/>
  <c r="BE193"/>
  <c r="BE196"/>
  <c r="BE205"/>
  <c r="BE210"/>
  <c r="BE214"/>
  <c r="BE223"/>
  <c r="BE233"/>
  <c r="BE250"/>
  <c r="BE252"/>
  <c r="BE254"/>
  <c r="BE256"/>
  <c r="BE257"/>
  <c r="BE262"/>
  <c r="BE267"/>
  <c r="BE268"/>
  <c r="BE269"/>
  <c r="BE271"/>
  <c r="BE274"/>
  <c r="BE276"/>
  <c r="BE279"/>
  <c r="BE281"/>
  <c r="BE283"/>
  <c r="BE285"/>
  <c r="BE287"/>
  <c r="BE288"/>
  <c r="BE290"/>
  <c r="BE292"/>
  <c r="BE295"/>
  <c r="BE298"/>
  <c r="BE301"/>
  <c r="BE304"/>
  <c r="BE307"/>
  <c r="BE309"/>
  <c r="BE312"/>
  <c r="BE316"/>
  <c r="BE323"/>
  <c r="BE326"/>
  <c r="BE329"/>
  <c r="BE330"/>
  <c r="BE332"/>
  <c r="BE335"/>
  <c r="F55"/>
  <c r="E77"/>
  <c r="BE96"/>
  <c r="BE114"/>
  <c r="BE122"/>
  <c r="BE134"/>
  <c r="BE153"/>
  <c r="BE157"/>
  <c r="BE163"/>
  <c r="BE167"/>
  <c r="BE175"/>
  <c r="BE180"/>
  <c r="BE187"/>
  <c r="BE190"/>
  <c r="BE199"/>
  <c r="BE219"/>
  <c r="BE229"/>
  <c r="BE237"/>
  <c r="BE239"/>
  <c r="BE246"/>
  <c r="BE247"/>
  <c r="BE248"/>
  <c r="BE249"/>
  <c r="BE101"/>
  <c r="BE130"/>
  <c r="BE137"/>
  <c r="BE146"/>
  <c r="BE149"/>
  <c r="BE226"/>
  <c r="BE242"/>
  <c r="BE245"/>
  <c r="BE319"/>
  <c r="F37" i="4"/>
  <c r="BD57" i="1" s="1"/>
  <c r="J34" i="2"/>
  <c r="AW55" i="1" s="1"/>
  <c r="F34" i="3"/>
  <c r="BA56" i="1" s="1"/>
  <c r="F36" i="4"/>
  <c r="BC57" i="1" s="1"/>
  <c r="F36" i="2"/>
  <c r="BC55" i="1" s="1"/>
  <c r="F34" i="2"/>
  <c r="BA55" i="1" s="1"/>
  <c r="J34" i="3"/>
  <c r="AW56" i="1" s="1"/>
  <c r="F34" i="4"/>
  <c r="BA57" i="1"/>
  <c r="F37" i="3"/>
  <c r="BD56" i="1" s="1"/>
  <c r="F35" i="4"/>
  <c r="BB57" i="1"/>
  <c r="F37" i="2"/>
  <c r="BD55" i="1" s="1"/>
  <c r="F36" i="3"/>
  <c r="BC56" i="1"/>
  <c r="F35" i="3"/>
  <c r="BB56" i="1" s="1"/>
  <c r="F35" i="2"/>
  <c r="BB55" i="1"/>
  <c r="J34" i="4"/>
  <c r="AW57" i="1" s="1"/>
  <c r="BK92" i="3" l="1"/>
  <c r="J92" s="1"/>
  <c r="J61" s="1"/>
  <c r="J89" i="2"/>
  <c r="J61" s="1"/>
  <c r="T93" i="4"/>
  <c r="T87" s="1"/>
  <c r="P93"/>
  <c r="P87" s="1"/>
  <c r="AU57" i="1" s="1"/>
  <c r="P84" i="3"/>
  <c r="P83"/>
  <c r="AU56" i="1" s="1"/>
  <c r="P88" i="2"/>
  <c r="P87" s="1"/>
  <c r="AU55" i="1" s="1"/>
  <c r="R88" i="2"/>
  <c r="R87" s="1"/>
  <c r="BK88" i="4"/>
  <c r="J88" s="1"/>
  <c r="J60" s="1"/>
  <c r="AG55" i="1"/>
  <c r="J59" i="2"/>
  <c r="J88"/>
  <c r="J60"/>
  <c r="J33" i="4"/>
  <c r="AV57" i="1" s="1"/>
  <c r="AT57" s="1"/>
  <c r="J33" i="2"/>
  <c r="AV55" i="1" s="1"/>
  <c r="AT55" s="1"/>
  <c r="AN55" s="1"/>
  <c r="F33" i="3"/>
  <c r="AZ56" i="1" s="1"/>
  <c r="BA54"/>
  <c r="W30" s="1"/>
  <c r="BD54"/>
  <c r="W33" s="1"/>
  <c r="F33" i="2"/>
  <c r="AZ55" i="1"/>
  <c r="BB54"/>
  <c r="W31" s="1"/>
  <c r="J33" i="3"/>
  <c r="AV56" i="1"/>
  <c r="AT56" s="1"/>
  <c r="BC54"/>
  <c r="W32" s="1"/>
  <c r="F33" i="4"/>
  <c r="AZ57" i="1" s="1"/>
  <c r="AU54" l="1"/>
  <c r="BK84" i="3"/>
  <c r="J84" s="1"/>
  <c r="J60" s="1"/>
  <c r="BK87" i="4"/>
  <c r="J87" s="1"/>
  <c r="J59" s="1"/>
  <c r="J39" i="2"/>
  <c r="AX54" i="1"/>
  <c r="AW54"/>
  <c r="AK30" s="1"/>
  <c r="AY54"/>
  <c r="AZ54"/>
  <c r="W29" s="1"/>
  <c r="BK83" i="3" l="1"/>
  <c r="J83" s="1"/>
  <c r="J59" s="1"/>
  <c r="J30" i="4"/>
  <c r="AG57" i="1" s="1"/>
  <c r="AV54"/>
  <c r="AK29" s="1"/>
  <c r="J30" i="3" l="1"/>
  <c r="AG56" i="1" s="1"/>
  <c r="AG54" s="1"/>
  <c r="AK26" s="1"/>
  <c r="AK35" s="1"/>
  <c r="J39" i="4"/>
  <c r="AN57" i="1"/>
  <c r="AT54"/>
  <c r="J39" i="3" l="1"/>
  <c r="AN56" i="1"/>
  <c r="AN54"/>
</calcChain>
</file>

<file path=xl/sharedStrings.xml><?xml version="1.0" encoding="utf-8"?>
<sst xmlns="http://schemas.openxmlformats.org/spreadsheetml/2006/main" count="4216" uniqueCount="987">
  <si>
    <t>Export Komplet</t>
  </si>
  <si>
    <t>VZ</t>
  </si>
  <si>
    <t>2.0</t>
  </si>
  <si>
    <t>ZAMOK</t>
  </si>
  <si>
    <t>False</t>
  </si>
  <si>
    <t>{c4efdee4-2a25-45c9-a058-7d930a6a3cb5}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</si>
  <si>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</si>
  <si>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</si>
  <si>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</si>
  <si>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</si>
  <si>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</si>
  <si>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</si>
  <si>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</si>
  <si>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</si>
  <si>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</si>
  <si>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</si>
  <si>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</si>
  <si>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Dobříš-rekonstrukce Okružní ul.</t>
  </si>
  <si>
    <t>KSO:</t>
  </si>
  <si>
    <t/>
  </si>
  <si>
    <t>CC-CZ:</t>
  </si>
  <si>
    <t>Místo:</t>
  </si>
  <si>
    <t>Dobříš</t>
  </si>
  <si>
    <t>Datum:</t>
  </si>
  <si>
    <t>24. 5. 2022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</si>
  <si>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</si>
  <si>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</si>
  <si>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</si>
  <si>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</si>
  <si>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</si>
  <si>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</si>
  <si>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</si>
  <si>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>Ing. Jan Dudík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</si>
  <si>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</si>
  <si>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</si>
  <si>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</si>
  <si>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</si>
  <si>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</si>
  <si>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</si>
  <si>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</si>
  <si>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</si>
  <si>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</si>
  <si>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</si>
  <si>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</si>
  <si>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</si>
  <si>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</si>
  <si>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</si>
  <si>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</si>
  <si>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</si>
  <si>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</si>
  <si>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</si>
  <si>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</si>
  <si>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</si>
  <si>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</si>
  <si>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</si>
  <si>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</si>
  <si>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</si>
  <si>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</si>
  <si>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</si>
  <si>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</si>
  <si>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</si>
  <si>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</si>
  <si>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</si>
  <si>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</si>
  <si>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</si>
  <si>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</si>
  <si>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</si>
  <si>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</si>
  <si>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</si>
  <si>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</si>
  <si>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</si>
  <si>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</si>
  <si>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</si>
  <si>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</si>
  <si>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</si>
  <si>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</si>
  <si>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</si>
  <si>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</si>
  <si>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</si>
  <si>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</si>
  <si>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{ee6836c4-87e7-4456-a7e0-61faf7bdffff}</t>
  </si>
  <si>
    <t>2</t>
  </si>
  <si>
    <t>veřejné osvětlení</t>
  </si>
  <si>
    <t>{d9d6359e-7ce9-4766-8738-89404722f0e6}</t>
  </si>
  <si>
    <t>3</t>
  </si>
  <si>
    <t>vedledjší rozpočtové náklady</t>
  </si>
  <si>
    <t>{e5891545-64d6-4d17-aa3a-76537ef885ec}</t>
  </si>
  <si>
    <t>asfvoz</t>
  </si>
  <si>
    <t>plocha nové asfaltové vozovky</t>
  </si>
  <si>
    <t>m2</t>
  </si>
  <si>
    <t>2616,4</t>
  </si>
  <si>
    <t>chod</t>
  </si>
  <si>
    <t>plocha dlážděných chodníků a vstupů"</t>
  </si>
  <si>
    <t>149,5</t>
  </si>
  <si>
    <t>KRYCÍ LIST SOUPISU PRACÍ</t>
  </si>
  <si>
    <t>vjezd</t>
  </si>
  <si>
    <t>plocha dlážděných vjezdů a odst. pásů</t>
  </si>
  <si>
    <t>652,2</t>
  </si>
  <si>
    <t>příp</t>
  </si>
  <si>
    <t>přípojky ulič. vpustí a liniových žlabů</t>
  </si>
  <si>
    <t>m</t>
  </si>
  <si>
    <t>66,6</t>
  </si>
  <si>
    <t>rýhy</t>
  </si>
  <si>
    <t>objem výkopu rýh</t>
  </si>
  <si>
    <t>m3</t>
  </si>
  <si>
    <t>148,72</t>
  </si>
  <si>
    <t>zeleň</t>
  </si>
  <si>
    <t>plocha  nové zeleně podél vozovky</t>
  </si>
  <si>
    <t>709,5</t>
  </si>
  <si>
    <t>Objekt:</t>
  </si>
  <si>
    <t>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</si>
  <si>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</si>
  <si>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</si>
  <si>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</si>
  <si>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</si>
  <si>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</si>
  <si>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</si>
  <si>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</si>
  <si>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</si>
  <si>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</si>
  <si>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</si>
  <si>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</si>
  <si>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</si>
  <si>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</si>
  <si>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</si>
  <si>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</si>
  <si>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</si>
  <si>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</si>
  <si>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</si>
  <si>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</si>
  <si>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</si>
  <si>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</si>
  <si>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</si>
  <si>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</si>
  <si>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</si>
  <si>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</si>
  <si>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</si>
  <si>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</si>
  <si>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</si>
  <si>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</si>
  <si>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</si>
  <si>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112151511</t>
  </si>
  <si>
    <t>Řez a průklest stromů pomocí mobilní plošiny výšky stromu do 10 m</t>
  </si>
  <si>
    <t>kus</t>
  </si>
  <si>
    <t>4</t>
  </si>
  <si>
    <t>1737585923</t>
  </si>
  <si>
    <t>Online PSC</t>
  </si>
  <si>
    <t>https://podminky.urs.cz/item/CS_URS_2021_02/112151511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</si>
  <si>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</si>
  <si>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</si>
  <si>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159454756</t>
  </si>
  <si>
    <t>https://podminky.urs.cz/item/CS_URS_2021_02/113106134</t>
  </si>
  <si>
    <t>VV</t>
  </si>
  <si>
    <t>"stávající plochy mimo vozovku vlevo" 1,2+8,3+4,3+7,1+4,7</t>
  </si>
  <si>
    <t>"vpravo" 6,5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</si>
  <si>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</si>
  <si>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</si>
  <si>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2053105206</t>
  </si>
  <si>
    <t>https://podminky.urs.cz/item/CS_URS_2021_02/113107221</t>
  </si>
  <si>
    <t>"plocha budované vozovky"asfvoz</t>
  </si>
  <si>
    <t>"plocha pod bouranými konstrukcemi mimo vozovku"32,1+430,1+28,5</t>
  </si>
  <si>
    <t>"šterková plocha mimo zřizovanou vozovku" 7+10+1+14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</si>
  <si>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</si>
  <si>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</si>
  <si>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-294905378</t>
  </si>
  <si>
    <t>https://podminky.urs.cz/item/CS_URS_2021_02/113107242</t>
  </si>
  <si>
    <t>"asfaltové plochy mimo zřizovanou vozovku vlevo" 47+4,5+7,5+13,4+8+4,7+6,6+16,5+6,5</t>
  </si>
  <si>
    <t>"vpravo" 20+51+52+6,7+6,1+46+89,6+44</t>
  </si>
  <si>
    <t>Součet</t>
  </si>
  <si>
    <t>5</t>
  </si>
  <si>
    <t>113107530</t>
  </si>
  <si>
    <t>Odstranění podkladů nebo krytů při překopech inženýrských sítí s přemístěním hmot na skládku ve vzdálenosti do 3 m nebo s naložením na dopravní prostředek strojně plochy jednotlivě přes 15 m2 z betonu prostého, o tl. vrstvy do 100 mm</t>
  </si>
  <si>
    <t>-769091813</t>
  </si>
  <si>
    <t>https://podminky.urs.cz/item/CS_URS_2021_02/113107530</t>
  </si>
  <si>
    <t>"plochy mimo vozovku vlevo" 4+4+1+1</t>
  </si>
  <si>
    <t>"vpravo" 6+5+7,5</t>
  </si>
  <si>
    <t>6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</si>
  <si>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</si>
  <si>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</si>
  <si>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531246229</t>
  </si>
  <si>
    <t>https://podminky.urs.cz/item/CS_URS_2021_02/113154333</t>
  </si>
  <si>
    <t>"plocha zřizované vozovky" asfvoz</t>
  </si>
  <si>
    <t>"odpočet plochy po kanalizaci" asfvoz*-0,4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</si>
  <si>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</si>
  <si>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</si>
  <si>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</si>
  <si>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-1228993702</t>
  </si>
  <si>
    <t>https://podminky.urs.cz/item/CS_URS_2021_02/113202111</t>
  </si>
  <si>
    <t>"stávající obruby levá strana" 420</t>
  </si>
  <si>
    <t>"pravá strana" 380</t>
  </si>
  <si>
    <t>8</t>
  </si>
  <si>
    <t>122252205</t>
  </si>
  <si>
    <t>Odkopávky a prokopávky nezapažené pro silnice a dálnice strojně v hornině třídy těžitelnosti I přes 500 do 1 000 m3</t>
  </si>
  <si>
    <t>2041878722</t>
  </si>
  <si>
    <t>https://podminky.urs.cz/item/CS_URS_2021_02/122252205</t>
  </si>
  <si>
    <t>"spodní stavba nové vozovky v nístech neúnosného podkladu" asfvoz*(0,41-0,05-0,01)*0,6</t>
  </si>
  <si>
    <t>"spodní stavba vjezdů"vjezd*( 0,31-0,1-0,1)</t>
  </si>
  <si>
    <t>9</t>
  </si>
  <si>
    <t>132351104</t>
  </si>
  <si>
    <t>Hloubení nezapažených rýh šířky do 800 mm strojně s urovnáním dna do předepsaného profilu a spádu v hornině třídy těžitelnosti II skupiny 4 přes 100 m3</t>
  </si>
  <si>
    <t>-2098434960</t>
  </si>
  <si>
    <t>https://podminky.urs.cz/item/CS_URS_2021_02/132351104</t>
  </si>
  <si>
    <t>"pro drenáž podél vozovky" 430*0,4*0,4</t>
  </si>
  <si>
    <t>"přípojky ul. vpustí a lin. žlabů" příp*0,8*1,5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</si>
  <si>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</si>
  <si>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</si>
  <si>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</si>
  <si>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1690519202</t>
  </si>
  <si>
    <t>https://podminky.urs.cz/item/CS_URS_2021_02/162751137</t>
  </si>
  <si>
    <t>"odpočet objemu zásypů" 50,616*-1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</si>
  <si>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</si>
  <si>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</si>
  <si>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</si>
  <si>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-393027085</t>
  </si>
  <si>
    <t>https://podminky.urs.cz/item/CS_URS_2021_02/162751117</t>
  </si>
  <si>
    <t>"spodní stavba nové vozovky" asfvoz*(0,41-0,05-0,01)*0,6</t>
  </si>
  <si>
    <t>12</t>
  </si>
  <si>
    <t>171251201</t>
  </si>
  <si>
    <t>Uložení sypaniny na skládky nebo meziskládky bez hutnění s upravením uložené sypaniny do předepsaného tvaru</t>
  </si>
  <si>
    <t>-914993590</t>
  </si>
  <si>
    <t>98,104+621,186</t>
  </si>
  <si>
    <t>13</t>
  </si>
  <si>
    <t>171201231</t>
  </si>
  <si>
    <t>Poplatek za uložení stavebního odpadu na recyklační skládce (skládkovné) zeminy a kamení zatříděného do Katalogu odpadů pod kódem 17 05 04</t>
  </si>
  <si>
    <t>t</t>
  </si>
  <si>
    <t>212814827</t>
  </si>
  <si>
    <t>719,290*1,7</t>
  </si>
  <si>
    <t>14</t>
  </si>
  <si>
    <t>174151101</t>
  </si>
  <si>
    <t>Zásyp sypaninou z jakékoliv horniny strojně s uložením výkopku ve vrstvách se zhutněním jam, šachet, rýh nebo kolem objektů v těchto vykopávkách</t>
  </si>
  <si>
    <t>556457568</t>
  </si>
  <si>
    <t>https://podminky.urs.cz/item/CS_URS_2021_02/174151101</t>
  </si>
  <si>
    <t>" Odpočet  obsypu potrubí" 23,976*-1</t>
  </si>
  <si>
    <t>"odpočet lože potrubí" 5,328*-1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</si>
  <si>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</si>
  <si>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</si>
  <si>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2017995229</t>
  </si>
  <si>
    <t>příp*0,8*0,45</t>
  </si>
  <si>
    <t>16</t>
  </si>
  <si>
    <t>M</t>
  </si>
  <si>
    <t>58331351</t>
  </si>
  <si>
    <t>kamenivo těžené drobné frakce 0/4</t>
  </si>
  <si>
    <t>-2115877821</t>
  </si>
  <si>
    <t>https://podminky.urs.cz/item/CS_URS_2021_02/58331351</t>
  </si>
  <si>
    <t>23,976*1,8</t>
  </si>
  <si>
    <t>17</t>
  </si>
  <si>
    <t>181351113</t>
  </si>
  <si>
    <t>Rozprostření a urovnání ornice v rovině nebo ve svahu sklonu do 1:5 strojně při souvislé ploše přes 500 m2, tl. vrstvy do 200 mm</t>
  </si>
  <si>
    <t>1084724045</t>
  </si>
  <si>
    <t>https://podminky.urs.cz/item/CS_URS_2021_02/181351113</t>
  </si>
  <si>
    <t>"plochy podél komunikace  odečteno digitálně z výkresu D2 levá strana"41,9+20,7+16,2+10,5+34,1+8,7+6,6+31,1+7,4+16,2</t>
  </si>
  <si>
    <t>"pravá strana" 110,2+71,7+13+98+8,9+15+91,4+50+23,9+11,6+11,2+11,2</t>
  </si>
  <si>
    <t>18</t>
  </si>
  <si>
    <t>181411121</t>
  </si>
  <si>
    <t>Založení trávníku na půdě předem připravené plochy do 1000 m2 výsevem včetně utažení lučního v rovině nebo na svahu do 1:5</t>
  </si>
  <si>
    <t>-431774960</t>
  </si>
  <si>
    <t>https://podminky.urs.cz/item/CS_URS_2021_02/181411121</t>
  </si>
  <si>
    <t>19</t>
  </si>
  <si>
    <t>00572472</t>
  </si>
  <si>
    <t>osivo směs travní krajinná-rovinná</t>
  </si>
  <si>
    <t>kg</t>
  </si>
  <si>
    <t>-1224978150</t>
  </si>
  <si>
    <t>https://podminky.urs.cz/item/CS_URS_2021_02/00572472</t>
  </si>
  <si>
    <t>zeleň *0,015</t>
  </si>
  <si>
    <t>20</t>
  </si>
  <si>
    <t>181951112</t>
  </si>
  <si>
    <t>Úprava pláně vyrovnáním výškových rozdílů strojně v hornině třídy těžitelnosti I, skupiny 1 až 3 se zhutněním</t>
  </si>
  <si>
    <t>1172505241</t>
  </si>
  <si>
    <t>https://podminky.urs.cz/item/CS_URS_2021_02/181951112</t>
  </si>
  <si>
    <t>asfvoz*0,6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</si>
  <si>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</si>
  <si>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</si>
  <si>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1285258195</t>
  </si>
  <si>
    <t>https://podminky.urs.cz/item/CS_URS_2021_02/212752101</t>
  </si>
  <si>
    <t>"drenáž podél vozovky odečteno digitálně z výkresu D2" 430</t>
  </si>
  <si>
    <t>Vodorovné konstrukce</t>
  </si>
  <si>
    <t>22</t>
  </si>
  <si>
    <t>451572111</t>
  </si>
  <si>
    <t>Lože pod potrubí, stoky a drobné objekty v otevřeném výkopu z kameniva drobného těženého 0 až 4 mm</t>
  </si>
  <si>
    <t>-1230773169</t>
  </si>
  <si>
    <t>"lože pod potrubí přípojka vpustí alin. žlabů" příp*0,8*0,1</t>
  </si>
  <si>
    <t>Komunikace</t>
  </si>
  <si>
    <t>23</t>
  </si>
  <si>
    <t>564851111</t>
  </si>
  <si>
    <t>Podklad ze štěrkodrti ŠD s rozprostřením a zhutněním, po zhutnění tl. 150 mm</t>
  </si>
  <si>
    <t>1090520967</t>
  </si>
  <si>
    <t>https://podminky.urs.cz/item/CS_URS_2021_02/564851111</t>
  </si>
  <si>
    <t>asfvoz*0,6*2</t>
  </si>
  <si>
    <t>"rozšíření štěrkové vrstvy pod asf. vozovkou" asfvoz*0,05</t>
  </si>
  <si>
    <t>24</t>
  </si>
  <si>
    <t>564861111</t>
  </si>
  <si>
    <t>Podklad ze štěrkodrti ŠD s rozprostřením a zhutněním, po zhutnění tl. 200 mm</t>
  </si>
  <si>
    <t>1215531103</t>
  </si>
  <si>
    <t>https://podminky.urs.cz/item/CS_URS_2021_02/564861111</t>
  </si>
  <si>
    <t>"rozšířeníštěrk. vrstvy" vjezd*0,05</t>
  </si>
  <si>
    <t>25</t>
  </si>
  <si>
    <t>565125101</t>
  </si>
  <si>
    <t>Asfaltový beton vrstva podkladní ACP 16 (obalované kamenivo střednězrnné - OKS) s rozprostřením a zhutněním v pruhu šířky do 1,5 m, po zhutnění tl. 40 mm</t>
  </si>
  <si>
    <t>357405537</t>
  </si>
  <si>
    <t>https://podminky.urs.cz/item/CS_URS_2021_02/565125101</t>
  </si>
  <si>
    <t>" v místech bez sanace podkladních vrstev" asfvoz*0,4</t>
  </si>
  <si>
    <t>26</t>
  </si>
  <si>
    <t>565155101</t>
  </si>
  <si>
    <t>Asfaltový beton vrstva podkladní ACP 16 (obalované kamenivo střednězrnné - OKS) s rozprostřením a zhutněním v pruhu šířky do 1,5 m, po zhutnění tl. 70 mm</t>
  </si>
  <si>
    <t>-133886427</t>
  </si>
  <si>
    <t>https://podminky.urs.cz/item/CS_URS_2021_02/565155101</t>
  </si>
  <si>
    <t>"předpokládaná plocha sanace podkladních vrstev 60%" asfvoz*0,6</t>
  </si>
  <si>
    <t>27</t>
  </si>
  <si>
    <t>573111111</t>
  </si>
  <si>
    <t>Postřik infiltrační PI z asfaltu silničního s posypem kamenivem, v množství 0,60 kg/m2</t>
  </si>
  <si>
    <t>933362904</t>
  </si>
  <si>
    <t>https://podminky.urs.cz/item/CS_URS_2021_02/573111111</t>
  </si>
  <si>
    <t>28</t>
  </si>
  <si>
    <t>573211107</t>
  </si>
  <si>
    <t>Postřik spojovací PS bez posypu kamenivem z asfaltu silničního, v množství 0,30 kg/m2</t>
  </si>
  <si>
    <t>2001236092</t>
  </si>
  <si>
    <t>https://podminky.urs.cz/item/CS_URS_2021_02/573211107</t>
  </si>
  <si>
    <t>29</t>
  </si>
  <si>
    <t>577134121</t>
  </si>
  <si>
    <t>Asfaltový beton vrstva obrusná ACO 11 (ABS) s rozprostřením a se zhutněním z nemodifikovaného asfaltu v pruhu šířky přes 3 m tř. I, po zhutnění tl. 40 mm</t>
  </si>
  <si>
    <t>1819192261</t>
  </si>
  <si>
    <t>https://podminky.urs.cz/item/CS_URS_2021_02/577134121</t>
  </si>
  <si>
    <t>30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</si>
  <si>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</si>
  <si>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</si>
  <si>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1677249475</t>
  </si>
  <si>
    <t>https://podminky.urs.cz/item/CS_URS_2021_02/596211112</t>
  </si>
  <si>
    <t xml:space="preserve">"plocha chodníků*odečteno digitálně  z výkresu D2" </t>
  </si>
  <si>
    <t>"podél ul. Petrovičova" 25,3</t>
  </si>
  <si>
    <t>"levá strana" 1,2+7,3+9,3+2,3+44,9+1,2+1,2+0,9+0,9+1,9+16,5</t>
  </si>
  <si>
    <t>"pravá strana" 28,1+0,8+1,4+1,5+4,8</t>
  </si>
  <si>
    <t>31</t>
  </si>
  <si>
    <t>59245008</t>
  </si>
  <si>
    <t>dlažba tvar obdélník betonová 200x100x60mm barevná</t>
  </si>
  <si>
    <t>384072420</t>
  </si>
  <si>
    <t>https://podminky.urs.cz/item/CS_URS_2021_02/59245008</t>
  </si>
  <si>
    <t>chod*1,03</t>
  </si>
  <si>
    <t xml:space="preserve">"odpočet sign. dlažby" </t>
  </si>
  <si>
    <t>(1,9+1,5+1,1+1+1,3)*-1,03</t>
  </si>
  <si>
    <t>32</t>
  </si>
  <si>
    <t>59245006</t>
  </si>
  <si>
    <t>dlažba tvar obdélník betonová pro nevidomé 200x100x60mm barevná</t>
  </si>
  <si>
    <t>-1016790108</t>
  </si>
  <si>
    <t>https://podminky.urs.cz/item/CS_URS_2021_02/59245006</t>
  </si>
  <si>
    <t xml:space="preserve">"plocha sign. dlažby" </t>
  </si>
  <si>
    <t>(1,9+1,5+1,1+1+1,3)*1,03</t>
  </si>
  <si>
    <t>33</t>
  </si>
  <si>
    <t>596212223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</si>
  <si>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300 m2</t>
  </si>
  <si>
    <t>-1120888878</t>
  </si>
  <si>
    <t>https://podminky.urs.cz/item/CS_URS_2021_02/596212223</t>
  </si>
  <si>
    <t xml:space="preserve">"plocha vjezdů-odečteno digitálně z výkresu D2" </t>
  </si>
  <si>
    <t>"levá strana" 3,6+3,2+2,7+14,9+9,3+6+4,6+28,4+7,5+3,9+3,9+8,4+5,5+13,3+2,4+5,5+4,3+17+6,2+4,7+4,7+4,7</t>
  </si>
  <si>
    <t>"pravá strana" 17,2+20,2+5,9+14,3+4,3+32+30,8+19,5+5,4+10,1+27,5+7,5+6,5+16,5+67+59+7,6+1,8+4+9,8+13+4,2+0,6+2,1+17,4+7,9+11,5+63,9</t>
  </si>
  <si>
    <t>34</t>
  </si>
  <si>
    <t>59245005</t>
  </si>
  <si>
    <t>dlažba tvar obdélník betonová 200x100x80mm barevná</t>
  </si>
  <si>
    <t>-1837107247</t>
  </si>
  <si>
    <t>https://podminky.urs.cz/item/CS_URS_2021_02/59245005</t>
  </si>
  <si>
    <t>vjezd*1,03</t>
  </si>
  <si>
    <t>"odpočet sign. dlažby" 1,7*-1,03</t>
  </si>
  <si>
    <t>35</t>
  </si>
  <si>
    <t>59245226</t>
  </si>
  <si>
    <t>dlažba tvar obdélník betonová pro nevidomé 200x100x80mm barevná</t>
  </si>
  <si>
    <t>550012950</t>
  </si>
  <si>
    <t>https://podminky.urs.cz/item/CS_URS_2021_02/59245226</t>
  </si>
  <si>
    <t>"plocha sign. dlažby" 1,7*1,03</t>
  </si>
  <si>
    <t>36</t>
  </si>
  <si>
    <t>919735112</t>
  </si>
  <si>
    <t>Řezání stávajícího živičného krytu nebo podkladu hloubky přes 50 do 100 mm</t>
  </si>
  <si>
    <t>705745141</t>
  </si>
  <si>
    <t>https://podminky.urs.cz/item/CS_URS_2021_02/919735112</t>
  </si>
  <si>
    <t>"pro napojení nové vozovky na stáv. asf. plochy -výměry odečteny digitálně z výkresu D2" 16,5+4,5+4,5+4,5+4,4</t>
  </si>
  <si>
    <t>37</t>
  </si>
  <si>
    <t>599142111</t>
  </si>
  <si>
    <t>Úprava zálivky dilatačních nebo pracovních spár v cementobetonovém krytu, hloubky do 40 mm, šířky přes 20 do 40 mm</t>
  </si>
  <si>
    <t>-1099858533</t>
  </si>
  <si>
    <t>https://podminky.urs.cz/item/CS_URS_2021_02/599142111</t>
  </si>
  <si>
    <t>Trubní vedení</t>
  </si>
  <si>
    <t>38</t>
  </si>
  <si>
    <t>871313121</t>
  </si>
  <si>
    <t>Montáž kanalizačního potrubí z plastů z tvrdého PVC těsněných gumovým kroužkem v otevřeném výkopu ve sklonu do 20 % DN 160</t>
  </si>
  <si>
    <t>-385310932</t>
  </si>
  <si>
    <t>https://podminky.urs.cz/item/CS_URS_2021_02/871313121</t>
  </si>
  <si>
    <t>"přípojky uličních vpustí-odečteno digitálně z výkresu D2" 4,3+4,6+3,4+3,1+1,9+2+9,5+2,4+2+2,1+1,7</t>
  </si>
  <si>
    <t>"přípojky liniových odvod. žlabů" 10,1+5+1,5+3,5+6+3,5</t>
  </si>
  <si>
    <t>39</t>
  </si>
  <si>
    <t>28611131</t>
  </si>
  <si>
    <t>trubka kanalizační PVC DN 160x1000mm SN4</t>
  </si>
  <si>
    <t>-880957974</t>
  </si>
  <si>
    <t>příp*1,05</t>
  </si>
  <si>
    <t>40</t>
  </si>
  <si>
    <t>890411851</t>
  </si>
  <si>
    <t>Bourání šachet a jímek strojně velikosti obestavěného prostoru do 1,5 m3 z prefabrikovaných skruží</t>
  </si>
  <si>
    <t>-281855082</t>
  </si>
  <si>
    <t>https://podminky.urs.cz/item/CS_URS_2021_02/890411851</t>
  </si>
  <si>
    <t>"výměna ul. vpustí č. 8,12,15"3*3,14*0,4*0,4*1</t>
  </si>
  <si>
    <t>41</t>
  </si>
  <si>
    <t>895941111</t>
  </si>
  <si>
    <t>Zřízení vpusti kanalizační uliční z betonových dílců typ UV-50 normální</t>
  </si>
  <si>
    <t>-1046338022</t>
  </si>
  <si>
    <t>"nové vpusti č. 1-7, 10-11, 13-14."11</t>
  </si>
  <si>
    <t>"výměna vpustí č. 8,12,15"3</t>
  </si>
  <si>
    <t>42</t>
  </si>
  <si>
    <t>592238200</t>
  </si>
  <si>
    <t>Prefabrikáty pro uliční vpusti betonové a železobetonové TBV-Q 500/290 K /skruž/   29 x 50 x 5</t>
  </si>
  <si>
    <t>1086791972</t>
  </si>
  <si>
    <t>43</t>
  </si>
  <si>
    <t>592238210</t>
  </si>
  <si>
    <t>Prefabrikáty pro uliční vpusti betonové a železobetonové TBV-Q 660/180 /prstenec/ 18 x 66 x 10</t>
  </si>
  <si>
    <t>-1777301261</t>
  </si>
  <si>
    <t>44</t>
  </si>
  <si>
    <t>592238220</t>
  </si>
  <si>
    <t>Prefabrikáty pro uliční vpusti betonové a železobetonové TBV-Q 500/626 VD /dno/   62,6 x 49,5 x 5</t>
  </si>
  <si>
    <t>-1096314052</t>
  </si>
  <si>
    <t>45</t>
  </si>
  <si>
    <t>592238240</t>
  </si>
  <si>
    <t>Prefabrikáty pro uliční vpusti betonové a železobetonové TBV-Q 500/590/200 V /skruž/ 59 x 50 x 5</t>
  </si>
  <si>
    <t>1358183100</t>
  </si>
  <si>
    <t>46</t>
  </si>
  <si>
    <t>592238250</t>
  </si>
  <si>
    <t>Prefabrikáty pro uliční vpusti betonové a železobetonové TBV-Q 500/290 /skruž/           29 x 50 x 5</t>
  </si>
  <si>
    <t>1344344362</t>
  </si>
  <si>
    <t>47</t>
  </si>
  <si>
    <t>59223874</t>
  </si>
  <si>
    <t>koš vysoký pro uliční vpusti žárově Pz plech pro rám 500/300mm</t>
  </si>
  <si>
    <t>-748455306</t>
  </si>
  <si>
    <t>https://podminky.urs.cz/item/CS_URS_2021_02/59223874</t>
  </si>
  <si>
    <t>48</t>
  </si>
  <si>
    <t>899202211</t>
  </si>
  <si>
    <t>Demontáž mříží litinových včetně rámů, hmotnosti jednotlivě přes 50 do 100 Kg</t>
  </si>
  <si>
    <t>1869200600</t>
  </si>
  <si>
    <t>https://podminky.urs.cz/item/CS_URS_2021_02/899202211</t>
  </si>
  <si>
    <t>49</t>
  </si>
  <si>
    <t>899204112</t>
  </si>
  <si>
    <t>Osazení mříží litinových včetně rámů a košů na bahno pro třídu zatížení D400, E600</t>
  </si>
  <si>
    <t>40174192</t>
  </si>
  <si>
    <t>https://podminky.urs.cz/item/CS_URS_2021_02/899204112</t>
  </si>
  <si>
    <t>50</t>
  </si>
  <si>
    <t>592238780.1</t>
  </si>
  <si>
    <t>mříž vtoková pro uliční vpusti 500/500 mm</t>
  </si>
  <si>
    <t>1049178244</t>
  </si>
  <si>
    <t>51</t>
  </si>
  <si>
    <t>935113111</t>
  </si>
  <si>
    <t>Osazení odvodňovacího žlabu s krycím roštem polymerbetonového šířky do 200 mm</t>
  </si>
  <si>
    <t>794262644</t>
  </si>
  <si>
    <t>https://podminky.urs.cz/item/CS_URS_2021_02/935113111</t>
  </si>
  <si>
    <t>"LV6" 4,5</t>
  </si>
  <si>
    <t>"LV9" 4,5</t>
  </si>
  <si>
    <t>"liniové vpusti na začátku sjezdů do garáží v suterénu" 2,7+3,5+6,5+3,7</t>
  </si>
  <si>
    <t>52</t>
  </si>
  <si>
    <t>59227006</t>
  </si>
  <si>
    <t>žlab odvodňovací polymerbetonový se spádem dna 0,5% 1000x130x155/160mm</t>
  </si>
  <si>
    <t>142615023</t>
  </si>
  <si>
    <t>"zaokrouhlení na celé kusy" 0,6</t>
  </si>
  <si>
    <t>53</t>
  </si>
  <si>
    <t>56241017</t>
  </si>
  <si>
    <t>rošt mřížkový D400 Pz dl 1m oka 30/20 pro žlab PE š 100mm</t>
  </si>
  <si>
    <t>626621780</t>
  </si>
  <si>
    <t>54</t>
  </si>
  <si>
    <t>592270250</t>
  </si>
  <si>
    <t>vpust žlabová krátký tvar odvodňovací H=355mm těsný odtok DN100  50 x 13 x 35,5 cm</t>
  </si>
  <si>
    <t>-254664079</t>
  </si>
  <si>
    <t>55</t>
  </si>
  <si>
    <t>59227027</t>
  </si>
  <si>
    <t>čelo plné na začátek a konec odvodňovacího žlabu polymerický beton všechny stavební výšky</t>
  </si>
  <si>
    <t>81238790</t>
  </si>
  <si>
    <t>6*2</t>
  </si>
  <si>
    <t>56</t>
  </si>
  <si>
    <t>R 17</t>
  </si>
  <si>
    <t>napojení potrubí do stávajícího sedlovou tvarovkou</t>
  </si>
  <si>
    <t>553254915</t>
  </si>
  <si>
    <t>"přípo. lin. žlabů a ulič. vpustí" 17</t>
  </si>
  <si>
    <t>Ostatní konstrukce a práce, bourání</t>
  </si>
  <si>
    <t>57</t>
  </si>
  <si>
    <t>899331111</t>
  </si>
  <si>
    <t>Výšková úprava uličního vstupu nebo vpusti do 200 mm zvýšením poklopu</t>
  </si>
  <si>
    <t>1084142394</t>
  </si>
  <si>
    <t>https://podminky.urs.cz/item/CS_URS_2021_02/899331111</t>
  </si>
  <si>
    <t>58</t>
  </si>
  <si>
    <t>914111111</t>
  </si>
  <si>
    <t>Montáž svislé dopravní značky základní velikosti do 1 m2 objímkami na sloupky nebo konzoly</t>
  </si>
  <si>
    <t>-609538441</t>
  </si>
  <si>
    <t>https://podminky.urs.cz/item/CS_URS_2021_02/914111111</t>
  </si>
  <si>
    <t>"podle výkresu D2, D6"6</t>
  </si>
  <si>
    <t>59</t>
  </si>
  <si>
    <t>40445622</t>
  </si>
  <si>
    <t>informativní značky provozní IP1-IP3, IP4b-IP7, IP10a, b 750x750mm</t>
  </si>
  <si>
    <t>720568130</t>
  </si>
  <si>
    <t>https://podminky.urs.cz/item/CS_URS_2021_02/40445622</t>
  </si>
  <si>
    <t>60</t>
  </si>
  <si>
    <t>40445609</t>
  </si>
  <si>
    <t>značky upravující přednost P1, P4 900mm</t>
  </si>
  <si>
    <t>257576586</t>
  </si>
  <si>
    <t>https://podminky.urs.cz/item/CS_URS_2021_02/40445609</t>
  </si>
  <si>
    <t>61</t>
  </si>
  <si>
    <t>40445619</t>
  </si>
  <si>
    <t>zákazové, příkazové dopravní značky B1-B34, C1-15 500mm</t>
  </si>
  <si>
    <t>887077738</t>
  </si>
  <si>
    <t>https://podminky.urs.cz/item/CS_URS_2021_02/40445619</t>
  </si>
  <si>
    <t>62</t>
  </si>
  <si>
    <t>404452560</t>
  </si>
  <si>
    <t>upínací svorka na sloupek D 60 mm</t>
  </si>
  <si>
    <t>-110713285</t>
  </si>
  <si>
    <t>63</t>
  </si>
  <si>
    <t>404452530</t>
  </si>
  <si>
    <t>víčko plastové na sloupek 60</t>
  </si>
  <si>
    <t>1473674090</t>
  </si>
  <si>
    <t>64</t>
  </si>
  <si>
    <t>914511111</t>
  </si>
  <si>
    <t>Montáž sloupku dopravních značek délky do 3,5 m do betonového základu</t>
  </si>
  <si>
    <t>-883892229</t>
  </si>
  <si>
    <t>https://podminky.urs.cz/item/CS_URS_2021_02/914511111</t>
  </si>
  <si>
    <t>65</t>
  </si>
  <si>
    <t>40445230</t>
  </si>
  <si>
    <t>sloupek pro dopravní značku Zn D 70mm v 3,5m</t>
  </si>
  <si>
    <t>-1853635900</t>
  </si>
  <si>
    <t>https://podminky.urs.cz/item/CS_URS_2021_02/40445230</t>
  </si>
  <si>
    <t>66</t>
  </si>
  <si>
    <t>915111111</t>
  </si>
  <si>
    <t>Vodorovné dopravní značení stříkané barvou dělící čára šířky 125 mm souvislá bílá základní</t>
  </si>
  <si>
    <t>60194741</t>
  </si>
  <si>
    <t>https://podminky.urs.cz/item/CS_URS_2021_02/915111111</t>
  </si>
  <si>
    <t>4*5+4,5+5</t>
  </si>
  <si>
    <t>67</t>
  </si>
  <si>
    <t>915121111</t>
  </si>
  <si>
    <t>Vodorovné dopravní značení stříkané barvou vodící čára bílá šířky 250 mm souvislá základní</t>
  </si>
  <si>
    <t>1277964093</t>
  </si>
  <si>
    <t>https://podminky.urs.cz/item/CS_URS_2021_02/915121111</t>
  </si>
  <si>
    <t>"podle výkresu D2" 4*4+3+3</t>
  </si>
  <si>
    <t>68</t>
  </si>
  <si>
    <t>915611111</t>
  </si>
  <si>
    <t>Předznačení pro vodorovné značení stříkané barvou nebo prováděné z nátěrových hmot liniové dělicí čáry, vodicí proužky</t>
  </si>
  <si>
    <t>826124263</t>
  </si>
  <si>
    <t>https://podminky.urs.cz/item/CS_URS_2021_02/915611111</t>
  </si>
  <si>
    <t>29,5+22</t>
  </si>
  <si>
    <t>69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</si>
  <si>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</si>
  <si>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</si>
  <si>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96563966</t>
  </si>
  <si>
    <t>https://podminky.urs.cz/item/CS_URS_2021_02/916131113</t>
  </si>
  <si>
    <t>"nájezdový obrubník odečteno digitálně z výkresu D7"670</t>
  </si>
  <si>
    <t>70</t>
  </si>
  <si>
    <t>59217029</t>
  </si>
  <si>
    <t>obrubník betonový silniční nájezdový 1000x150x150mm</t>
  </si>
  <si>
    <t>521778475</t>
  </si>
  <si>
    <t>https://podminky.urs.cz/item/CS_URS_2021_02/59217029</t>
  </si>
  <si>
    <t>670*1,01</t>
  </si>
  <si>
    <t>71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</si>
  <si>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</si>
  <si>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</si>
  <si>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161626795</t>
  </si>
  <si>
    <t>"silniční obrubník odečteno digitálně z výkresu D7"360</t>
  </si>
  <si>
    <t>72</t>
  </si>
  <si>
    <t>59217031</t>
  </si>
  <si>
    <t>obrubník betonový silniční 1000x150x250mm</t>
  </si>
  <si>
    <t>1445758830</t>
  </si>
  <si>
    <t>https://podminky.urs.cz/item/CS_URS_2021_02/59217031</t>
  </si>
  <si>
    <t>(360-13)*1,01</t>
  </si>
  <si>
    <t>73</t>
  </si>
  <si>
    <t>59217030</t>
  </si>
  <si>
    <t>obrubník betonový silniční přechodový 1000x150x150-250mm</t>
  </si>
  <si>
    <t>-223362476</t>
  </si>
  <si>
    <t>https://podminky.urs.cz/item/CS_URS_2021_02/59217030</t>
  </si>
  <si>
    <t>13*1,01</t>
  </si>
  <si>
    <t>74</t>
  </si>
  <si>
    <t>916331112</t>
  </si>
  <si>
    <t>Osazení zahradního obrubníku betonového s ložem tl. od 50 do 100 mm z betonu prostého tř. C 12/15 s boční opěrou z betonu prostého tř. C 12/15</t>
  </si>
  <si>
    <t>-1756505326</t>
  </si>
  <si>
    <t>https://podminky.urs.cz/item/CS_URS_2021_02/916331112</t>
  </si>
  <si>
    <t>"odečteno digitálně z výkr. D7" 50</t>
  </si>
  <si>
    <t>75</t>
  </si>
  <si>
    <t>59217001</t>
  </si>
  <si>
    <t>obrubník betonový zahradní 1000x50x250mm</t>
  </si>
  <si>
    <t>1783442346</t>
  </si>
  <si>
    <t>https://podminky.urs.cz/item/CS_URS_2021_02/59217001</t>
  </si>
  <si>
    <t>50*1,01</t>
  </si>
  <si>
    <t>76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</si>
  <si>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</si>
  <si>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</si>
  <si>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1288246484</t>
  </si>
  <si>
    <t>https://podminky.urs.cz/item/CS_URS_2021_02/966006132</t>
  </si>
  <si>
    <t>99</t>
  </si>
  <si>
    <t>Přesun hmot</t>
  </si>
  <si>
    <t>77</t>
  </si>
  <si>
    <t>998225111</t>
  </si>
  <si>
    <t>Přesun hmot pro komunikace s krytem z kameniva, monolitickým betonovým nebo živičným dopravní vzdálenost do 200 m jakékoliv délky objektu</t>
  </si>
  <si>
    <t>1048038766</t>
  </si>
  <si>
    <t>https://podminky.urs.cz/item/CS_URS_2021_02/998225111</t>
  </si>
  <si>
    <t>997</t>
  </si>
  <si>
    <t>Přesun sutě</t>
  </si>
  <si>
    <t>78</t>
  </si>
  <si>
    <t>997006512</t>
  </si>
  <si>
    <t>Vodorovná doprava suti na skládku s naložením na dopravní prostředek a složením přes 100 m do 1 km</t>
  </si>
  <si>
    <t>1678746446</t>
  </si>
  <si>
    <t>79</t>
  </si>
  <si>
    <t>997006519</t>
  </si>
  <si>
    <t>Vodorovná doprava suti na skládku s naložením na dopravní prostředek a složením Příplatek k ceně za každý další i započatý 1 km</t>
  </si>
  <si>
    <t>262885816</t>
  </si>
  <si>
    <t>827,344*10</t>
  </si>
  <si>
    <t>80</t>
  </si>
  <si>
    <t>997221873</t>
  </si>
  <si>
    <t>1994486735</t>
  </si>
  <si>
    <t>https://podminky.urs.cz/item/CS_URS_2021_02/997221873</t>
  </si>
  <si>
    <t>991,344-164-275,194</t>
  </si>
  <si>
    <t>81</t>
  </si>
  <si>
    <t>997221875</t>
  </si>
  <si>
    <t>Poplatek za uložení stavebního odpadu na recyklační skládce (skládkovné) asfaltového bez obsahu dehtu zatříděného do Katalogu odpadů pod kódem 17 03 02</t>
  </si>
  <si>
    <t>-106260042</t>
  </si>
  <si>
    <t>https://podminky.urs.cz/item/CS_URS_2021_02/997221875</t>
  </si>
  <si>
    <t>275,194</t>
  </si>
  <si>
    <t>2 - veřejné osvětlení</t>
  </si>
  <si>
    <t>D6 - zemní práce</t>
  </si>
  <si>
    <t xml:space="preserve">    21-M - Elektromontáže</t>
  </si>
  <si>
    <t xml:space="preserve">      D7 - ostatní</t>
  </si>
  <si>
    <t xml:space="preserve">    D3 - materiál</t>
  </si>
  <si>
    <t>D6</t>
  </si>
  <si>
    <t>zemní práce</t>
  </si>
  <si>
    <t>460010024.1</t>
  </si>
  <si>
    <t>Vytýčení trasy vedení kabelového (podzemního) v zastavěném prostoru</t>
  </si>
  <si>
    <t>km</t>
  </si>
  <si>
    <t>1588064854</t>
  </si>
  <si>
    <t>460050703</t>
  </si>
  <si>
    <t xml:space="preserve"> Výkop jámy pro stožár 50x50x80 cm</t>
  </si>
  <si>
    <t>ks</t>
  </si>
  <si>
    <t>84557189</t>
  </si>
  <si>
    <t>460202184</t>
  </si>
  <si>
    <t>Hloubení nezapažených kabelových rýh strojně s přemístěním výkopku do vzdálenosti 3 m od okraje jámy nebo naložením na dopravní prostředek, bez zarovnání kabelových rýh, šířky 35 cm, hloubky100 cm, v hornině třídy 4</t>
  </si>
  <si>
    <t>303149864</t>
  </si>
  <si>
    <t>460421082</t>
  </si>
  <si>
    <t>Kabelové lože včetně podsypu, zhutnění a urovnání povrchu z tlouštky 5cm nad kabel zakryté plastovou folií šířky lože přes 25 do 50 cm</t>
  </si>
  <si>
    <t>7420585</t>
  </si>
  <si>
    <t>460560164</t>
  </si>
  <si>
    <t>Zásyp kabelových rýh ručně s uložením výkopku ve vrstvách včetně hutnění a urovnání povrchu, šířky 35cm, hloubky 80cm v hornině třídy 4</t>
  </si>
  <si>
    <t>-792147065</t>
  </si>
  <si>
    <t>460600023</t>
  </si>
  <si>
    <t>Vodorovné přemístění horniny jakékoliv třídy do 1000 m 210*0,35*0,2</t>
  </si>
  <si>
    <t>-1647045958</t>
  </si>
  <si>
    <t>460620014</t>
  </si>
  <si>
    <t>Provizorní úprava terénu včetně odkopání drobných nerovností a zásypu prohlubní se zhutněním v hornině třídy 4 210*0,35</t>
  </si>
  <si>
    <t>-2035051754</t>
  </si>
  <si>
    <t>21-M</t>
  </si>
  <si>
    <t>Elektromontáže</t>
  </si>
  <si>
    <t>210100151</t>
  </si>
  <si>
    <t>Ukončení kabelů smršťovací záklopkou nebo páskou se zapojením bez letování žíly do 4x16 mm2</t>
  </si>
  <si>
    <t>2002485804</t>
  </si>
  <si>
    <t>210204011</t>
  </si>
  <si>
    <t>montáž stožáru a osvětlovacího tělesa</t>
  </si>
  <si>
    <t>kpl</t>
  </si>
  <si>
    <t>784412215</t>
  </si>
  <si>
    <t>"nový" 1</t>
  </si>
  <si>
    <t>"posun" 4</t>
  </si>
  <si>
    <t>"výměna" 8</t>
  </si>
  <si>
    <t>210220020</t>
  </si>
  <si>
    <t>Montáž uzemňovacího vedení vodičů FeZn pomocí svorek v zemi páskou do 120 mm2 ve městské zástavbě</t>
  </si>
  <si>
    <t>1169809719</t>
  </si>
  <si>
    <t>22983001</t>
  </si>
  <si>
    <t>Demontáž stávajícíh svítidel</t>
  </si>
  <si>
    <t>1607098206</t>
  </si>
  <si>
    <t>460080013</t>
  </si>
  <si>
    <t>Základové konstrukce z monolitického betonu tř - (zn.II) včetně bednění</t>
  </si>
  <si>
    <t>-802626483</t>
  </si>
  <si>
    <t>741120101</t>
  </si>
  <si>
    <t xml:space="preserve">Montáž kabelu v chráničce_x000D_
</t>
  </si>
  <si>
    <t>-1517828588</t>
  </si>
  <si>
    <t>https://podminky.urs.cz/item/CS_URS_2021_02/741120101</t>
  </si>
  <si>
    <t>D7</t>
  </si>
  <si>
    <t>ostatní</t>
  </si>
  <si>
    <t>210060241</t>
  </si>
  <si>
    <t>35 Výchozí revize</t>
  </si>
  <si>
    <t>149941317</t>
  </si>
  <si>
    <t>HZS.3</t>
  </si>
  <si>
    <t>Práce nezahrnuté v cenících 21M.46M, zapsané do montážního deníku a potvrzené investorem</t>
  </si>
  <si>
    <t>hod</t>
  </si>
  <si>
    <t>475636066</t>
  </si>
  <si>
    <t>D3</t>
  </si>
  <si>
    <t>materiál</t>
  </si>
  <si>
    <t>210202010</t>
  </si>
  <si>
    <t>stožár KLA 6-114/60, svitidlo Philips BPR 102 LED 39W, držák svítidla</t>
  </si>
  <si>
    <t>-107938945</t>
  </si>
  <si>
    <t>"všechny stožáry VO vyměnit za nové" 12</t>
  </si>
  <si>
    <t>"nový stožár VO "1</t>
  </si>
  <si>
    <t>460490012</t>
  </si>
  <si>
    <t>Folie výstražná červená š. 17,5 cm</t>
  </si>
  <si>
    <t>777909287</t>
  </si>
  <si>
    <t>156152350</t>
  </si>
  <si>
    <t>drát pozinkovaný  d 10mm</t>
  </si>
  <si>
    <t>-508229140</t>
  </si>
  <si>
    <t>354411200</t>
  </si>
  <si>
    <t>svorka spojovací pro pásek FeZn</t>
  </si>
  <si>
    <t>-189341974</t>
  </si>
  <si>
    <t>Pol14</t>
  </si>
  <si>
    <t xml:space="preserve"> Směs betonová tř. 01</t>
  </si>
  <si>
    <t>-1645113271</t>
  </si>
  <si>
    <t>34571465</t>
  </si>
  <si>
    <t>Trubka  (plastová) 700/330 mm</t>
  </si>
  <si>
    <t>-716197755</t>
  </si>
  <si>
    <t>Pol17</t>
  </si>
  <si>
    <t xml:space="preserve"> Plech ocelový 250x250x5 mm</t>
  </si>
  <si>
    <t>411686070</t>
  </si>
  <si>
    <t>341110800</t>
  </si>
  <si>
    <t>kabel 1kV CYKY 4x16</t>
  </si>
  <si>
    <t>1729431878</t>
  </si>
  <si>
    <t>345713550</t>
  </si>
  <si>
    <t>Chránička flexibiní kopoflex 50mm</t>
  </si>
  <si>
    <t>-522876056</t>
  </si>
  <si>
    <t>354412000</t>
  </si>
  <si>
    <t>pásek uzemnění FeZn 30/4 (0,96kg/m)</t>
  </si>
  <si>
    <t>596096775</t>
  </si>
  <si>
    <t>3 - vedledjší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</si>
  <si>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</si>
  <si>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</si>
  <si>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</si>
  <si>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</si>
  <si>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</si>
  <si>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</si>
  <si>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</si>
  <si>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</si>
  <si>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</si>
  <si>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178590000</t>
  </si>
  <si>
    <t>OST</t>
  </si>
  <si>
    <t>Ostatní</t>
  </si>
  <si>
    <t>O001</t>
  </si>
  <si>
    <t>Vytýčení stávajících sítí před zahájením zemních prací</t>
  </si>
  <si>
    <t>-2099447278</t>
  </si>
  <si>
    <t>VRN</t>
  </si>
  <si>
    <t>Vedlejší rozpočtové náklady</t>
  </si>
  <si>
    <t>01115</t>
  </si>
  <si>
    <t>pasportizace okolních objektů</t>
  </si>
  <si>
    <t>1024</t>
  </si>
  <si>
    <t>-680804300</t>
  </si>
  <si>
    <t>032002000</t>
  </si>
  <si>
    <t>Vybavení staveniště</t>
  </si>
  <si>
    <t>…</t>
  </si>
  <si>
    <t>-1826585142</t>
  </si>
  <si>
    <t>https://podminky.urs.cz/item/CS_URS_2021_02/032002000</t>
  </si>
  <si>
    <t>034503000</t>
  </si>
  <si>
    <t>Informační tabule na staveništi</t>
  </si>
  <si>
    <t>-831966932</t>
  </si>
  <si>
    <t>https://podminky.urs.cz/item/CS_URS_2021_02/034503000</t>
  </si>
  <si>
    <t>VRN1</t>
  </si>
  <si>
    <t>Průzkumné, geodetické a projektové práce</t>
  </si>
  <si>
    <t>012103000</t>
  </si>
  <si>
    <t>Geodetické práce před výstavbou</t>
  </si>
  <si>
    <t>2500686</t>
  </si>
  <si>
    <t>013254000</t>
  </si>
  <si>
    <t>Dokumentace skutečného provedení stavby</t>
  </si>
  <si>
    <t>-118711290</t>
  </si>
  <si>
    <t>VRN4</t>
  </si>
  <si>
    <t>Inženýrská činnost</t>
  </si>
  <si>
    <t>042503000</t>
  </si>
  <si>
    <t>Plán BOZP na staveništi</t>
  </si>
  <si>
    <t>294751126</t>
  </si>
  <si>
    <t>https://podminky.urs.cz/item/CS_URS_2021_02/042503000</t>
  </si>
  <si>
    <t>043002000.1</t>
  </si>
  <si>
    <t>Hlavní tituly průvodních činností a nákladů inženýrská činnost zkoušky a ostatní měření</t>
  </si>
  <si>
    <t>-402959989</t>
  </si>
  <si>
    <t>043194000</t>
  </si>
  <si>
    <t>Ostatní zkoušky</t>
  </si>
  <si>
    <t>1759507981</t>
  </si>
  <si>
    <t>https://podminky.urs.cz/item/CS_URS_2021_02/043194000</t>
  </si>
  <si>
    <t>VRN6</t>
  </si>
  <si>
    <t>Územní vlivy</t>
  </si>
  <si>
    <t>065002000.1</t>
  </si>
  <si>
    <t>Hlavní tituly průvodních činností a nákladů územní vlivy mimostaveništní doprava materiálů a výrobků</t>
  </si>
  <si>
    <t>-200545841</t>
  </si>
  <si>
    <t>VRN7</t>
  </si>
  <si>
    <t>Provozní vlivy</t>
  </si>
  <si>
    <t>071103000</t>
  </si>
  <si>
    <t>Provoz investora</t>
  </si>
  <si>
    <t>-931076181</t>
  </si>
  <si>
    <t>https://podminky.urs.cz/item/CS_URS_2021_02/071103000</t>
  </si>
  <si>
    <t>071103000.1</t>
  </si>
  <si>
    <t>dopravní opatření DIR</t>
  </si>
  <si>
    <t>-890070356</t>
  </si>
  <si>
    <t>https://podminky.urs.cz/item/CS_URS_2021_02/071103000.1</t>
  </si>
  <si>
    <t>SEZNAM FIGUR</t>
  </si>
  <si>
    <t>Výměra</t>
  </si>
  <si>
    <t xml:space="preserve"> 1</t>
  </si>
  <si>
    <t>"vozovka - výměry odečteny digitálně z výkresu D2" 358+230,5+1722+201,3+104,6</t>
  </si>
  <si>
    <t>Použití figury:</t>
  </si>
  <si>
    <t>Asfaltový beton vrstva podkladní ACP 16 (obalované kamenivo OKS) tl 70 mm š do 1,5 m</t>
  </si>
  <si>
    <t>Odstranění podkladu z kameniva drceného tl do 100 mm strojně pl přes 200 m2</t>
  </si>
  <si>
    <t>Frézování živičného krytu tl 50 mm pruh š přes 1 do 2 m pl přes 1000 do 10000 m2 bez překážek v trase</t>
  </si>
  <si>
    <t>Odkopávky a prokopávky nezapažené pro silnice a dálnice v hornině třídy těžitelnosti I objem do 1000 m3 strojně</t>
  </si>
  <si>
    <t>Vodorovné přemístění přes 9 000 do 10000 m výkopku/sypaniny z horniny třídy těžitelnosti I skupiny 1 až 3</t>
  </si>
  <si>
    <t>Úprava pláně v hornině třídy těžitelnosti I skupiny 1 až 3 se zhutněním strojně</t>
  </si>
  <si>
    <t>Podklad ze štěrkodrtě ŠD tl 150 mm</t>
  </si>
  <si>
    <t>Asfaltový beton vrstva podkladní ACP 16 (obalované kamenivo OKS) tl 40 mm š do 1,5 m</t>
  </si>
  <si>
    <t>Postřik živičný infiltrační s posypem z asfaltu množství 0,60 kg/m2</t>
  </si>
  <si>
    <t>Postřik živičný spojovací z asfaltu v množství 0,30 kg/m2</t>
  </si>
  <si>
    <t>Asfaltový beton vrstva obrusná ACO 11 (ABS) tř. I tl 40 mm š přes 3 m z nemodifikovaného asfaltu</t>
  </si>
  <si>
    <t>Kladení zámkové dlažby komunikací pro pěší tl 60 mm skupiny A pl přes 100 do 300 m2</t>
  </si>
  <si>
    <t>Montáž kanalizačního potrubí z PVC těsněné gumovým kroužkem otevřený výkop sklon do 20 % DN 160</t>
  </si>
  <si>
    <t>Hloubení rýh nezapažených š do 800 mm v hornině třídy těžitelnosti II skupiny 4 objem přes 100 m3 strojně</t>
  </si>
  <si>
    <t>Zásyp jam, šachet rýh nebo kolem objektů sypaninou se zhutněním</t>
  </si>
  <si>
    <t>Obsypání potrubí strojně sypaninou bez prohození, uloženou do 3 m</t>
  </si>
  <si>
    <t>Lože pod potrubí otevřený výkop z kameniva drobného těženého</t>
  </si>
  <si>
    <t>Vodorovné přemístění přes 9 000 do 10000 m výkopku/sypaniny z horniny třídy těžitelnosti II skupiny 4 a 5</t>
  </si>
  <si>
    <t>Kladení zámkové dlažby pozemních komunikací tl 80 mm skupiny B pl přes 300 m2</t>
  </si>
  <si>
    <t>Podklad ze štěrkodrtě ŠD tl 200 mm</t>
  </si>
  <si>
    <t>Rozprostření ornice tl vrstvy do 200 mm pl přes 500 m2 v rovině nebo ve svahu do 1:5 strojně</t>
  </si>
  <si>
    <t>Založení lučního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</si>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</sst>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58331351" TargetMode="External"/><Relationship Id="rId18" Type="http://schemas.openxmlformats.org/officeDocument/2006/relationships/hyperlink" Target="https://podminky.urs.cz/item/CS_URS_2021_02/212752101" TargetMode="External"/><Relationship Id="rId26" Type="http://schemas.openxmlformats.org/officeDocument/2006/relationships/hyperlink" Target="https://podminky.urs.cz/item/CS_URS_2021_02/596211112" TargetMode="External"/><Relationship Id="rId39" Type="http://schemas.openxmlformats.org/officeDocument/2006/relationships/hyperlink" Target="https://podminky.urs.cz/item/CS_URS_2021_02/935113111" TargetMode="External"/><Relationship Id="rId21" Type="http://schemas.openxmlformats.org/officeDocument/2006/relationships/hyperlink" Target="https://podminky.urs.cz/item/CS_URS_2021_02/565125101" TargetMode="External"/><Relationship Id="rId34" Type="http://schemas.openxmlformats.org/officeDocument/2006/relationships/hyperlink" Target="https://podminky.urs.cz/item/CS_URS_2021_02/871313121" TargetMode="External"/><Relationship Id="rId42" Type="http://schemas.openxmlformats.org/officeDocument/2006/relationships/hyperlink" Target="https://podminky.urs.cz/item/CS_URS_2021_02/40445622" TargetMode="External"/><Relationship Id="rId47" Type="http://schemas.openxmlformats.org/officeDocument/2006/relationships/hyperlink" Target="https://podminky.urs.cz/item/CS_URS_2021_02/915111111" TargetMode="External"/><Relationship Id="rId50" Type="http://schemas.openxmlformats.org/officeDocument/2006/relationships/hyperlink" Target="https://podminky.urs.cz/item/CS_URS_2021_02/916131113" TargetMode="External"/><Relationship Id="rId55" Type="http://schemas.openxmlformats.org/officeDocument/2006/relationships/hyperlink" Target="https://podminky.urs.cz/item/CS_URS_2021_02/59217001" TargetMode="External"/><Relationship Id="rId7" Type="http://schemas.openxmlformats.org/officeDocument/2006/relationships/hyperlink" Target="https://podminky.urs.cz/item/CS_URS_2021_02/113202111" TargetMode="External"/><Relationship Id="rId12" Type="http://schemas.openxmlformats.org/officeDocument/2006/relationships/hyperlink" Target="https://podminky.urs.cz/item/CS_URS_2021_02/174151101" TargetMode="External"/><Relationship Id="rId17" Type="http://schemas.openxmlformats.org/officeDocument/2006/relationships/hyperlink" Target="https://podminky.urs.cz/item/CS_URS_2021_02/181951112" TargetMode="External"/><Relationship Id="rId25" Type="http://schemas.openxmlformats.org/officeDocument/2006/relationships/hyperlink" Target="https://podminky.urs.cz/item/CS_URS_2021_02/577134121" TargetMode="External"/><Relationship Id="rId33" Type="http://schemas.openxmlformats.org/officeDocument/2006/relationships/hyperlink" Target="https://podminky.urs.cz/item/CS_URS_2021_02/599142111" TargetMode="External"/><Relationship Id="rId38" Type="http://schemas.openxmlformats.org/officeDocument/2006/relationships/hyperlink" Target="https://podminky.urs.cz/item/CS_URS_2021_02/899204112" TargetMode="External"/><Relationship Id="rId46" Type="http://schemas.openxmlformats.org/officeDocument/2006/relationships/hyperlink" Target="https://podminky.urs.cz/item/CS_URS_2021_02/40445230" TargetMode="External"/><Relationship Id="rId59" Type="http://schemas.openxmlformats.org/officeDocument/2006/relationships/hyperlink" Target="https://podminky.urs.cz/item/CS_URS_2021_02/997221875" TargetMode="External"/><Relationship Id="rId2" Type="http://schemas.openxmlformats.org/officeDocument/2006/relationships/hyperlink" Target="https://podminky.urs.cz/item/CS_URS_2021_02/113106134" TargetMode="External"/><Relationship Id="rId16" Type="http://schemas.openxmlformats.org/officeDocument/2006/relationships/hyperlink" Target="https://podminky.urs.cz/item/CS_URS_2021_02/00572472" TargetMode="External"/><Relationship Id="rId20" Type="http://schemas.openxmlformats.org/officeDocument/2006/relationships/hyperlink" Target="https://podminky.urs.cz/item/CS_URS_2021_02/564861111" TargetMode="External"/><Relationship Id="rId29" Type="http://schemas.openxmlformats.org/officeDocument/2006/relationships/hyperlink" Target="https://podminky.urs.cz/item/CS_URS_2021_02/596212223" TargetMode="External"/><Relationship Id="rId41" Type="http://schemas.openxmlformats.org/officeDocument/2006/relationships/hyperlink" Target="https://podminky.urs.cz/item/CS_URS_2021_02/914111111" TargetMode="External"/><Relationship Id="rId54" Type="http://schemas.openxmlformats.org/officeDocument/2006/relationships/hyperlink" Target="https://podminky.urs.cz/item/CS_URS_2021_02/916331112" TargetMode="External"/><Relationship Id="rId1" Type="http://schemas.openxmlformats.org/officeDocument/2006/relationships/hyperlink" Target="https://podminky.urs.cz/item/CS_URS_2021_02/112151511" TargetMode="External"/><Relationship Id="rId6" Type="http://schemas.openxmlformats.org/officeDocument/2006/relationships/hyperlink" Target="https://podminky.urs.cz/item/CS_URS_2021_02/113154333" TargetMode="External"/><Relationship Id="rId11" Type="http://schemas.openxmlformats.org/officeDocument/2006/relationships/hyperlink" Target="https://podminky.urs.cz/item/CS_URS_2021_02/162751117" TargetMode="External"/><Relationship Id="rId24" Type="http://schemas.openxmlformats.org/officeDocument/2006/relationships/hyperlink" Target="https://podminky.urs.cz/item/CS_URS_2021_02/573211107" TargetMode="External"/><Relationship Id="rId32" Type="http://schemas.openxmlformats.org/officeDocument/2006/relationships/hyperlink" Target="https://podminky.urs.cz/item/CS_URS_2021_02/919735112" TargetMode="External"/><Relationship Id="rId37" Type="http://schemas.openxmlformats.org/officeDocument/2006/relationships/hyperlink" Target="https://podminky.urs.cz/item/CS_URS_2021_02/899202211" TargetMode="External"/><Relationship Id="rId40" Type="http://schemas.openxmlformats.org/officeDocument/2006/relationships/hyperlink" Target="https://podminky.urs.cz/item/CS_URS_2021_02/899331111" TargetMode="External"/><Relationship Id="rId45" Type="http://schemas.openxmlformats.org/officeDocument/2006/relationships/hyperlink" Target="https://podminky.urs.cz/item/CS_URS_2021_02/914511111" TargetMode="External"/><Relationship Id="rId53" Type="http://schemas.openxmlformats.org/officeDocument/2006/relationships/hyperlink" Target="https://podminky.urs.cz/item/CS_URS_2021_02/59217030" TargetMode="External"/><Relationship Id="rId58" Type="http://schemas.openxmlformats.org/officeDocument/2006/relationships/hyperlink" Target="https://podminky.urs.cz/item/CS_URS_2021_02/997221873" TargetMode="External"/><Relationship Id="rId5" Type="http://schemas.openxmlformats.org/officeDocument/2006/relationships/hyperlink" Target="https://podminky.urs.cz/item/CS_URS_2021_02/113107530" TargetMode="External"/><Relationship Id="rId15" Type="http://schemas.openxmlformats.org/officeDocument/2006/relationships/hyperlink" Target="https://podminky.urs.cz/item/CS_URS_2021_02/181411121" TargetMode="External"/><Relationship Id="rId23" Type="http://schemas.openxmlformats.org/officeDocument/2006/relationships/hyperlink" Target="https://podminky.urs.cz/item/CS_URS_2021_02/573111111" TargetMode="External"/><Relationship Id="rId28" Type="http://schemas.openxmlformats.org/officeDocument/2006/relationships/hyperlink" Target="https://podminky.urs.cz/item/CS_URS_2021_02/59245006" TargetMode="External"/><Relationship Id="rId36" Type="http://schemas.openxmlformats.org/officeDocument/2006/relationships/hyperlink" Target="https://podminky.urs.cz/item/CS_URS_2021_02/59223874" TargetMode="External"/><Relationship Id="rId49" Type="http://schemas.openxmlformats.org/officeDocument/2006/relationships/hyperlink" Target="https://podminky.urs.cz/item/CS_URS_2021_02/915611111" TargetMode="External"/><Relationship Id="rId57" Type="http://schemas.openxmlformats.org/officeDocument/2006/relationships/hyperlink" Target="https://podminky.urs.cz/item/CS_URS_2021_02/998225111" TargetMode="External"/><Relationship Id="rId10" Type="http://schemas.openxmlformats.org/officeDocument/2006/relationships/hyperlink" Target="https://podminky.urs.cz/item/CS_URS_2021_02/162751137" TargetMode="External"/><Relationship Id="rId19" Type="http://schemas.openxmlformats.org/officeDocument/2006/relationships/hyperlink" Target="https://podminky.urs.cz/item/CS_URS_2021_02/564851111" TargetMode="External"/><Relationship Id="rId31" Type="http://schemas.openxmlformats.org/officeDocument/2006/relationships/hyperlink" Target="https://podminky.urs.cz/item/CS_URS_2021_02/59245226" TargetMode="External"/><Relationship Id="rId44" Type="http://schemas.openxmlformats.org/officeDocument/2006/relationships/hyperlink" Target="https://podminky.urs.cz/item/CS_URS_2021_02/40445619" TargetMode="External"/><Relationship Id="rId52" Type="http://schemas.openxmlformats.org/officeDocument/2006/relationships/hyperlink" Target="https://podminky.urs.cz/item/CS_URS_2021_02/59217031" TargetMode="External"/><Relationship Id="rId60" Type="http://schemas.openxmlformats.org/officeDocument/2006/relationships/drawing" Target="../drawings/drawing2.xml"/><Relationship Id="rId4" Type="http://schemas.openxmlformats.org/officeDocument/2006/relationships/hyperlink" Target="https://podminky.urs.cz/item/CS_URS_2021_02/113107242" TargetMode="External"/><Relationship Id="rId9" Type="http://schemas.openxmlformats.org/officeDocument/2006/relationships/hyperlink" Target="https://podminky.urs.cz/item/CS_URS_2021_02/132351104" TargetMode="External"/><Relationship Id="rId14" Type="http://schemas.openxmlformats.org/officeDocument/2006/relationships/hyperlink" Target="https://podminky.urs.cz/item/CS_URS_2021_02/181351113" TargetMode="External"/><Relationship Id="rId22" Type="http://schemas.openxmlformats.org/officeDocument/2006/relationships/hyperlink" Target="https://podminky.urs.cz/item/CS_URS_2021_02/565155101" TargetMode="External"/><Relationship Id="rId27" Type="http://schemas.openxmlformats.org/officeDocument/2006/relationships/hyperlink" Target="https://podminky.urs.cz/item/CS_URS_2021_02/59245008" TargetMode="External"/><Relationship Id="rId30" Type="http://schemas.openxmlformats.org/officeDocument/2006/relationships/hyperlink" Target="https://podminky.urs.cz/item/CS_URS_2021_02/59245005" TargetMode="External"/><Relationship Id="rId35" Type="http://schemas.openxmlformats.org/officeDocument/2006/relationships/hyperlink" Target="https://podminky.urs.cz/item/CS_URS_2021_02/890411851" TargetMode="External"/><Relationship Id="rId43" Type="http://schemas.openxmlformats.org/officeDocument/2006/relationships/hyperlink" Target="https://podminky.urs.cz/item/CS_URS_2021_02/40445609" TargetMode="External"/><Relationship Id="rId48" Type="http://schemas.openxmlformats.org/officeDocument/2006/relationships/hyperlink" Target="https://podminky.urs.cz/item/CS_URS_2021_02/915121111" TargetMode="External"/><Relationship Id="rId56" Type="http://schemas.openxmlformats.org/officeDocument/2006/relationships/hyperlink" Target="https://podminky.urs.cz/item/CS_URS_2021_02/966006132" TargetMode="External"/><Relationship Id="rId8" Type="http://schemas.openxmlformats.org/officeDocument/2006/relationships/hyperlink" Target="https://podminky.urs.cz/item/CS_URS_2021_02/122252205" TargetMode="External"/><Relationship Id="rId51" Type="http://schemas.openxmlformats.org/officeDocument/2006/relationships/hyperlink" Target="https://podminky.urs.cz/item/CS_URS_2021_02/59217029" TargetMode="External"/><Relationship Id="rId3" Type="http://schemas.openxmlformats.org/officeDocument/2006/relationships/hyperlink" Target="https://podminky.urs.cz/item/CS_URS_2021_02/11310722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7411201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042503000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034503000" TargetMode="External"/><Relationship Id="rId1" Type="http://schemas.openxmlformats.org/officeDocument/2006/relationships/hyperlink" Target="https://podminky.urs.cz/item/CS_URS_2021_02/032002000" TargetMode="External"/><Relationship Id="rId6" Type="http://schemas.openxmlformats.org/officeDocument/2006/relationships/hyperlink" Target="https://podminky.urs.cz/item/CS_URS_2021_02/071103000.1" TargetMode="External"/><Relationship Id="rId5" Type="http://schemas.openxmlformats.org/officeDocument/2006/relationships/hyperlink" Target="https://podminky.urs.cz/item/CS_URS_2021_02/071103000" TargetMode="External"/><Relationship Id="rId4" Type="http://schemas.openxmlformats.org/officeDocument/2006/relationships/hyperlink" Target="https://podminky.urs.cz/item/CS_URS_2021_02/043194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3"/>
      <c r="AQ5" s="23"/>
      <c r="AR5" s="21"/>
      <c r="BE5" s="345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3"/>
      <c r="AQ6" s="23"/>
      <c r="AR6" s="21"/>
      <c r="BE6" s="34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6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6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6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6"/>
      <c r="BS13" s="18" t="s">
        <v>6</v>
      </c>
    </row>
    <row r="14" spans="1:74" ht="13.2">
      <c r="B14" s="22"/>
      <c r="C14" s="23"/>
      <c r="D14" s="23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6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6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6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6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6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6"/>
    </row>
    <row r="23" spans="1:71" s="1" customFormat="1" ht="47.25" customHeight="1">
      <c r="B23" s="22"/>
      <c r="C23" s="23"/>
      <c r="D23" s="23"/>
      <c r="E23" s="353" t="s">
        <v>37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3"/>
      <c r="AP23" s="23"/>
      <c r="AQ23" s="23"/>
      <c r="AR23" s="21"/>
      <c r="BE23" s="346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6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6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4">
        <f>ROUND(AG54,2)</f>
        <v>0</v>
      </c>
      <c r="AL26" s="355"/>
      <c r="AM26" s="355"/>
      <c r="AN26" s="355"/>
      <c r="AO26" s="355"/>
      <c r="AP26" s="37"/>
      <c r="AQ26" s="37"/>
      <c r="AR26" s="40"/>
      <c r="BE26" s="346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6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6" t="s">
        <v>39</v>
      </c>
      <c r="M28" s="356"/>
      <c r="N28" s="356"/>
      <c r="O28" s="356"/>
      <c r="P28" s="356"/>
      <c r="Q28" s="37"/>
      <c r="R28" s="37"/>
      <c r="S28" s="37"/>
      <c r="T28" s="37"/>
      <c r="U28" s="37"/>
      <c r="V28" s="37"/>
      <c r="W28" s="356" t="s">
        <v>40</v>
      </c>
      <c r="X28" s="356"/>
      <c r="Y28" s="356"/>
      <c r="Z28" s="356"/>
      <c r="AA28" s="356"/>
      <c r="AB28" s="356"/>
      <c r="AC28" s="356"/>
      <c r="AD28" s="356"/>
      <c r="AE28" s="356"/>
      <c r="AF28" s="37"/>
      <c r="AG28" s="37"/>
      <c r="AH28" s="37"/>
      <c r="AI28" s="37"/>
      <c r="AJ28" s="37"/>
      <c r="AK28" s="356" t="s">
        <v>41</v>
      </c>
      <c r="AL28" s="356"/>
      <c r="AM28" s="356"/>
      <c r="AN28" s="356"/>
      <c r="AO28" s="356"/>
      <c r="AP28" s="37"/>
      <c r="AQ28" s="37"/>
      <c r="AR28" s="40"/>
      <c r="BE28" s="346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59">
        <v>0.21</v>
      </c>
      <c r="M29" s="358"/>
      <c r="N29" s="358"/>
      <c r="O29" s="358"/>
      <c r="P29" s="358"/>
      <c r="Q29" s="42"/>
      <c r="R29" s="42"/>
      <c r="S29" s="42"/>
      <c r="T29" s="42"/>
      <c r="U29" s="42"/>
      <c r="V29" s="42"/>
      <c r="W29" s="357">
        <f>ROUND(AZ54, 2)</f>
        <v>0</v>
      </c>
      <c r="X29" s="358"/>
      <c r="Y29" s="358"/>
      <c r="Z29" s="358"/>
      <c r="AA29" s="358"/>
      <c r="AB29" s="358"/>
      <c r="AC29" s="358"/>
      <c r="AD29" s="358"/>
      <c r="AE29" s="358"/>
      <c r="AF29" s="42"/>
      <c r="AG29" s="42"/>
      <c r="AH29" s="42"/>
      <c r="AI29" s="42"/>
      <c r="AJ29" s="42"/>
      <c r="AK29" s="357">
        <f>ROUND(AV54, 2)</f>
        <v>0</v>
      </c>
      <c r="AL29" s="358"/>
      <c r="AM29" s="358"/>
      <c r="AN29" s="358"/>
      <c r="AO29" s="358"/>
      <c r="AP29" s="42"/>
      <c r="AQ29" s="42"/>
      <c r="AR29" s="43"/>
      <c r="BE29" s="347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59">
        <v>0.15</v>
      </c>
      <c r="M30" s="358"/>
      <c r="N30" s="358"/>
      <c r="O30" s="358"/>
      <c r="P30" s="358"/>
      <c r="Q30" s="42"/>
      <c r="R30" s="42"/>
      <c r="S30" s="42"/>
      <c r="T30" s="42"/>
      <c r="U30" s="42"/>
      <c r="V30" s="42"/>
      <c r="W30" s="357">
        <f>ROUND(BA54, 2)</f>
        <v>0</v>
      </c>
      <c r="X30" s="358"/>
      <c r="Y30" s="358"/>
      <c r="Z30" s="358"/>
      <c r="AA30" s="358"/>
      <c r="AB30" s="358"/>
      <c r="AC30" s="358"/>
      <c r="AD30" s="358"/>
      <c r="AE30" s="358"/>
      <c r="AF30" s="42"/>
      <c r="AG30" s="42"/>
      <c r="AH30" s="42"/>
      <c r="AI30" s="42"/>
      <c r="AJ30" s="42"/>
      <c r="AK30" s="357">
        <f>ROUND(AW54, 2)</f>
        <v>0</v>
      </c>
      <c r="AL30" s="358"/>
      <c r="AM30" s="358"/>
      <c r="AN30" s="358"/>
      <c r="AO30" s="358"/>
      <c r="AP30" s="42"/>
      <c r="AQ30" s="42"/>
      <c r="AR30" s="43"/>
      <c r="BE30" s="347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59">
        <v>0.21</v>
      </c>
      <c r="M31" s="358"/>
      <c r="N31" s="358"/>
      <c r="O31" s="358"/>
      <c r="P31" s="358"/>
      <c r="Q31" s="42"/>
      <c r="R31" s="42"/>
      <c r="S31" s="42"/>
      <c r="T31" s="42"/>
      <c r="U31" s="42"/>
      <c r="V31" s="42"/>
      <c r="W31" s="357">
        <f>ROUND(BB54, 2)</f>
        <v>0</v>
      </c>
      <c r="X31" s="358"/>
      <c r="Y31" s="358"/>
      <c r="Z31" s="358"/>
      <c r="AA31" s="358"/>
      <c r="AB31" s="358"/>
      <c r="AC31" s="358"/>
      <c r="AD31" s="358"/>
      <c r="AE31" s="358"/>
      <c r="AF31" s="42"/>
      <c r="AG31" s="42"/>
      <c r="AH31" s="42"/>
      <c r="AI31" s="42"/>
      <c r="AJ31" s="42"/>
      <c r="AK31" s="357">
        <v>0</v>
      </c>
      <c r="AL31" s="358"/>
      <c r="AM31" s="358"/>
      <c r="AN31" s="358"/>
      <c r="AO31" s="358"/>
      <c r="AP31" s="42"/>
      <c r="AQ31" s="42"/>
      <c r="AR31" s="43"/>
      <c r="BE31" s="347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59">
        <v>0.15</v>
      </c>
      <c r="M32" s="358"/>
      <c r="N32" s="358"/>
      <c r="O32" s="358"/>
      <c r="P32" s="358"/>
      <c r="Q32" s="42"/>
      <c r="R32" s="42"/>
      <c r="S32" s="42"/>
      <c r="T32" s="42"/>
      <c r="U32" s="42"/>
      <c r="V32" s="42"/>
      <c r="W32" s="357">
        <f>ROUND(BC54, 2)</f>
        <v>0</v>
      </c>
      <c r="X32" s="358"/>
      <c r="Y32" s="358"/>
      <c r="Z32" s="358"/>
      <c r="AA32" s="358"/>
      <c r="AB32" s="358"/>
      <c r="AC32" s="358"/>
      <c r="AD32" s="358"/>
      <c r="AE32" s="358"/>
      <c r="AF32" s="42"/>
      <c r="AG32" s="42"/>
      <c r="AH32" s="42"/>
      <c r="AI32" s="42"/>
      <c r="AJ32" s="42"/>
      <c r="AK32" s="357">
        <v>0</v>
      </c>
      <c r="AL32" s="358"/>
      <c r="AM32" s="358"/>
      <c r="AN32" s="358"/>
      <c r="AO32" s="358"/>
      <c r="AP32" s="42"/>
      <c r="AQ32" s="42"/>
      <c r="AR32" s="43"/>
      <c r="BE32" s="347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59">
        <v>0</v>
      </c>
      <c r="M33" s="358"/>
      <c r="N33" s="358"/>
      <c r="O33" s="358"/>
      <c r="P33" s="358"/>
      <c r="Q33" s="42"/>
      <c r="R33" s="42"/>
      <c r="S33" s="42"/>
      <c r="T33" s="42"/>
      <c r="U33" s="42"/>
      <c r="V33" s="42"/>
      <c r="W33" s="357">
        <f>ROUND(BD54, 2)</f>
        <v>0</v>
      </c>
      <c r="X33" s="358"/>
      <c r="Y33" s="358"/>
      <c r="Z33" s="358"/>
      <c r="AA33" s="358"/>
      <c r="AB33" s="358"/>
      <c r="AC33" s="358"/>
      <c r="AD33" s="358"/>
      <c r="AE33" s="358"/>
      <c r="AF33" s="42"/>
      <c r="AG33" s="42"/>
      <c r="AH33" s="42"/>
      <c r="AI33" s="42"/>
      <c r="AJ33" s="42"/>
      <c r="AK33" s="357">
        <v>0</v>
      </c>
      <c r="AL33" s="358"/>
      <c r="AM33" s="358"/>
      <c r="AN33" s="358"/>
      <c r="AO33" s="358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60" t="s">
        <v>50</v>
      </c>
      <c r="Y35" s="361"/>
      <c r="Z35" s="361"/>
      <c r="AA35" s="361"/>
      <c r="AB35" s="361"/>
      <c r="AC35" s="46"/>
      <c r="AD35" s="46"/>
      <c r="AE35" s="46"/>
      <c r="AF35" s="46"/>
      <c r="AG35" s="46"/>
      <c r="AH35" s="46"/>
      <c r="AI35" s="46"/>
      <c r="AJ35" s="46"/>
      <c r="AK35" s="362">
        <f>SUM(AK26:AK33)</f>
        <v>0</v>
      </c>
      <c r="AL35" s="361"/>
      <c r="AM35" s="361"/>
      <c r="AN35" s="361"/>
      <c r="AO35" s="363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228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64" t="str">
        <f>K6</f>
        <v>Dobříš-rekonstrukce Okružní ul.</v>
      </c>
      <c r="M45" s="365"/>
      <c r="N45" s="365"/>
      <c r="O45" s="365"/>
      <c r="P45" s="365"/>
      <c r="Q45" s="365"/>
      <c r="R45" s="365"/>
      <c r="S45" s="365"/>
      <c r="T45" s="365"/>
      <c r="U45" s="365"/>
      <c r="V45" s="365"/>
      <c r="W45" s="365"/>
      <c r="X45" s="365"/>
      <c r="Y45" s="365"/>
      <c r="Z45" s="365"/>
      <c r="AA45" s="365"/>
      <c r="AB45" s="365"/>
      <c r="AC45" s="365"/>
      <c r="AD45" s="365"/>
      <c r="AE45" s="365"/>
      <c r="AF45" s="365"/>
      <c r="AG45" s="365"/>
      <c r="AH45" s="365"/>
      <c r="AI45" s="365"/>
      <c r="AJ45" s="365"/>
      <c r="AK45" s="365"/>
      <c r="AL45" s="365"/>
      <c r="AM45" s="365"/>
      <c r="AN45" s="365"/>
      <c r="AO45" s="365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Dobříš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6" t="str">
        <f>IF(AN8= "","",AN8)</f>
        <v>24. 5. 2022</v>
      </c>
      <c r="AN47" s="366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Dobříš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7" t="str">
        <f>IF(E17="","",E17)</f>
        <v>Ing. Jan Dudík</v>
      </c>
      <c r="AN49" s="368"/>
      <c r="AO49" s="368"/>
      <c r="AP49" s="368"/>
      <c r="AQ49" s="37"/>
      <c r="AR49" s="40"/>
      <c r="AS49" s="369" t="s">
        <v>52</v>
      </c>
      <c r="AT49" s="37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7" t="str">
        <f>IF(E20="","",E20)</f>
        <v xml:space="preserve"> </v>
      </c>
      <c r="AN50" s="368"/>
      <c r="AO50" s="368"/>
      <c r="AP50" s="368"/>
      <c r="AQ50" s="37"/>
      <c r="AR50" s="40"/>
      <c r="AS50" s="371"/>
      <c r="AT50" s="37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3"/>
      <c r="AT51" s="37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75" t="s">
        <v>53</v>
      </c>
      <c r="D52" s="376"/>
      <c r="E52" s="376"/>
      <c r="F52" s="376"/>
      <c r="G52" s="376"/>
      <c r="H52" s="67"/>
      <c r="I52" s="377" t="s">
        <v>54</v>
      </c>
      <c r="J52" s="376"/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8" t="s">
        <v>55</v>
      </c>
      <c r="AH52" s="376"/>
      <c r="AI52" s="376"/>
      <c r="AJ52" s="376"/>
      <c r="AK52" s="376"/>
      <c r="AL52" s="376"/>
      <c r="AM52" s="376"/>
      <c r="AN52" s="377" t="s">
        <v>56</v>
      </c>
      <c r="AO52" s="376"/>
      <c r="AP52" s="376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82">
        <f>ROUND(SUM(AG55:AG57),2)</f>
        <v>0</v>
      </c>
      <c r="AH54" s="382"/>
      <c r="AI54" s="382"/>
      <c r="AJ54" s="382"/>
      <c r="AK54" s="382"/>
      <c r="AL54" s="382"/>
      <c r="AM54" s="382"/>
      <c r="AN54" s="383">
        <f>SUM(AG54,AT54)</f>
        <v>0</v>
      </c>
      <c r="AO54" s="383"/>
      <c r="AP54" s="383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81" t="s">
        <v>77</v>
      </c>
      <c r="E55" s="381"/>
      <c r="F55" s="381"/>
      <c r="G55" s="381"/>
      <c r="H55" s="381"/>
      <c r="I55" s="90"/>
      <c r="J55" s="381" t="s">
        <v>78</v>
      </c>
      <c r="K55" s="381"/>
      <c r="L55" s="381"/>
      <c r="M55" s="381"/>
      <c r="N55" s="381"/>
      <c r="O55" s="381"/>
      <c r="P55" s="381"/>
      <c r="Q55" s="381"/>
      <c r="R55" s="381"/>
      <c r="S55" s="381"/>
      <c r="T55" s="381"/>
      <c r="U55" s="381"/>
      <c r="V55" s="381"/>
      <c r="W55" s="381"/>
      <c r="X55" s="381"/>
      <c r="Y55" s="381"/>
      <c r="Z55" s="381"/>
      <c r="AA55" s="381"/>
      <c r="AB55" s="381"/>
      <c r="AC55" s="381"/>
      <c r="AD55" s="381"/>
      <c r="AE55" s="381"/>
      <c r="AF55" s="381"/>
      <c r="AG55" s="379">
        <f>'1 - komunikace'!J30</f>
        <v>0</v>
      </c>
      <c r="AH55" s="380"/>
      <c r="AI55" s="380"/>
      <c r="AJ55" s="380"/>
      <c r="AK55" s="380"/>
      <c r="AL55" s="380"/>
      <c r="AM55" s="380"/>
      <c r="AN55" s="379">
        <f>SUM(AG55,AT55)</f>
        <v>0</v>
      </c>
      <c r="AO55" s="380"/>
      <c r="AP55" s="380"/>
      <c r="AQ55" s="91" t="s">
        <v>79</v>
      </c>
      <c r="AR55" s="92"/>
      <c r="AS55" s="93">
        <v>0</v>
      </c>
      <c r="AT55" s="94">
        <f>ROUND(SUM(AV55:AW55),2)</f>
        <v>0</v>
      </c>
      <c r="AU55" s="95">
        <f>'1 - komunikace'!P87</f>
        <v>0</v>
      </c>
      <c r="AV55" s="94">
        <f>'1 - komunikace'!J33</f>
        <v>0</v>
      </c>
      <c r="AW55" s="94">
        <f>'1 - komunikace'!J34</f>
        <v>0</v>
      </c>
      <c r="AX55" s="94">
        <f>'1 - komunikace'!J35</f>
        <v>0</v>
      </c>
      <c r="AY55" s="94">
        <f>'1 - komunikace'!J36</f>
        <v>0</v>
      </c>
      <c r="AZ55" s="94">
        <f>'1 - komunikace'!F33</f>
        <v>0</v>
      </c>
      <c r="BA55" s="94">
        <f>'1 - komunikace'!F34</f>
        <v>0</v>
      </c>
      <c r="BB55" s="94">
        <f>'1 - komunikace'!F35</f>
        <v>0</v>
      </c>
      <c r="BC55" s="94">
        <f>'1 - komunikace'!F36</f>
        <v>0</v>
      </c>
      <c r="BD55" s="96">
        <f>'1 - komunikace'!F37</f>
        <v>0</v>
      </c>
      <c r="BT55" s="97" t="s">
        <v>77</v>
      </c>
      <c r="BV55" s="97" t="s">
        <v>74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76</v>
      </c>
      <c r="B56" s="88"/>
      <c r="C56" s="89"/>
      <c r="D56" s="381" t="s">
        <v>81</v>
      </c>
      <c r="E56" s="381"/>
      <c r="F56" s="381"/>
      <c r="G56" s="381"/>
      <c r="H56" s="381"/>
      <c r="I56" s="90"/>
      <c r="J56" s="381" t="s">
        <v>82</v>
      </c>
      <c r="K56" s="381"/>
      <c r="L56" s="381"/>
      <c r="M56" s="381"/>
      <c r="N56" s="381"/>
      <c r="O56" s="381"/>
      <c r="P56" s="381"/>
      <c r="Q56" s="381"/>
      <c r="R56" s="381"/>
      <c r="S56" s="381"/>
      <c r="T56" s="381"/>
      <c r="U56" s="381"/>
      <c r="V56" s="381"/>
      <c r="W56" s="381"/>
      <c r="X56" s="381"/>
      <c r="Y56" s="381"/>
      <c r="Z56" s="381"/>
      <c r="AA56" s="381"/>
      <c r="AB56" s="381"/>
      <c r="AC56" s="381"/>
      <c r="AD56" s="381"/>
      <c r="AE56" s="381"/>
      <c r="AF56" s="381"/>
      <c r="AG56" s="379">
        <f>'2 - veřejné osvětlení'!J30</f>
        <v>0</v>
      </c>
      <c r="AH56" s="380"/>
      <c r="AI56" s="380"/>
      <c r="AJ56" s="380"/>
      <c r="AK56" s="380"/>
      <c r="AL56" s="380"/>
      <c r="AM56" s="380"/>
      <c r="AN56" s="379">
        <f>SUM(AG56,AT56)</f>
        <v>0</v>
      </c>
      <c r="AO56" s="380"/>
      <c r="AP56" s="380"/>
      <c r="AQ56" s="91" t="s">
        <v>79</v>
      </c>
      <c r="AR56" s="92"/>
      <c r="AS56" s="93">
        <v>0</v>
      </c>
      <c r="AT56" s="94">
        <f>ROUND(SUM(AV56:AW56),2)</f>
        <v>0</v>
      </c>
      <c r="AU56" s="95">
        <f>'2 - veřejné osvětlení'!P83</f>
        <v>0</v>
      </c>
      <c r="AV56" s="94">
        <f>'2 - veřejné osvětlení'!J33</f>
        <v>0</v>
      </c>
      <c r="AW56" s="94">
        <f>'2 - veřejné osvětlení'!J34</f>
        <v>0</v>
      </c>
      <c r="AX56" s="94">
        <f>'2 - veřejné osvětlení'!J35</f>
        <v>0</v>
      </c>
      <c r="AY56" s="94">
        <f>'2 - veřejné osvětlení'!J36</f>
        <v>0</v>
      </c>
      <c r="AZ56" s="94">
        <f>'2 - veřejné osvětlení'!F33</f>
        <v>0</v>
      </c>
      <c r="BA56" s="94">
        <f>'2 - veřejné osvětlení'!F34</f>
        <v>0</v>
      </c>
      <c r="BB56" s="94">
        <f>'2 - veřejné osvětlení'!F35</f>
        <v>0</v>
      </c>
      <c r="BC56" s="94">
        <f>'2 - veřejné osvětlení'!F36</f>
        <v>0</v>
      </c>
      <c r="BD56" s="96">
        <f>'2 - veřejné osvětlení'!F37</f>
        <v>0</v>
      </c>
      <c r="BT56" s="97" t="s">
        <v>77</v>
      </c>
      <c r="BV56" s="97" t="s">
        <v>74</v>
      </c>
      <c r="BW56" s="97" t="s">
        <v>83</v>
      </c>
      <c r="BX56" s="97" t="s">
        <v>5</v>
      </c>
      <c r="CL56" s="97" t="s">
        <v>19</v>
      </c>
      <c r="CM56" s="97" t="s">
        <v>81</v>
      </c>
    </row>
    <row r="57" spans="1:91" s="7" customFormat="1" ht="16.5" customHeight="1">
      <c r="A57" s="87" t="s">
        <v>76</v>
      </c>
      <c r="B57" s="88"/>
      <c r="C57" s="89"/>
      <c r="D57" s="381" t="s">
        <v>84</v>
      </c>
      <c r="E57" s="381"/>
      <c r="F57" s="381"/>
      <c r="G57" s="381"/>
      <c r="H57" s="381"/>
      <c r="I57" s="90"/>
      <c r="J57" s="381" t="s">
        <v>85</v>
      </c>
      <c r="K57" s="381"/>
      <c r="L57" s="381"/>
      <c r="M57" s="381"/>
      <c r="N57" s="381"/>
      <c r="O57" s="381"/>
      <c r="P57" s="381"/>
      <c r="Q57" s="381"/>
      <c r="R57" s="381"/>
      <c r="S57" s="381"/>
      <c r="T57" s="381"/>
      <c r="U57" s="381"/>
      <c r="V57" s="381"/>
      <c r="W57" s="381"/>
      <c r="X57" s="381"/>
      <c r="Y57" s="381"/>
      <c r="Z57" s="381"/>
      <c r="AA57" s="381"/>
      <c r="AB57" s="381"/>
      <c r="AC57" s="381"/>
      <c r="AD57" s="381"/>
      <c r="AE57" s="381"/>
      <c r="AF57" s="381"/>
      <c r="AG57" s="379">
        <f>'3 - vedledjší rozpočtové ...'!J30</f>
        <v>0</v>
      </c>
      <c r="AH57" s="380"/>
      <c r="AI57" s="380"/>
      <c r="AJ57" s="380"/>
      <c r="AK57" s="380"/>
      <c r="AL57" s="380"/>
      <c r="AM57" s="380"/>
      <c r="AN57" s="379">
        <f>SUM(AG57,AT57)</f>
        <v>0</v>
      </c>
      <c r="AO57" s="380"/>
      <c r="AP57" s="380"/>
      <c r="AQ57" s="91" t="s">
        <v>79</v>
      </c>
      <c r="AR57" s="92"/>
      <c r="AS57" s="98">
        <v>0</v>
      </c>
      <c r="AT57" s="99">
        <f>ROUND(SUM(AV57:AW57),2)</f>
        <v>0</v>
      </c>
      <c r="AU57" s="100">
        <f>'3 - vedledjší rozpočtové ...'!P87</f>
        <v>0</v>
      </c>
      <c r="AV57" s="99">
        <f>'3 - vedledjší rozpočtové ...'!J33</f>
        <v>0</v>
      </c>
      <c r="AW57" s="99">
        <f>'3 - vedledjší rozpočtové ...'!J34</f>
        <v>0</v>
      </c>
      <c r="AX57" s="99">
        <f>'3 - vedledjší rozpočtové ...'!J35</f>
        <v>0</v>
      </c>
      <c r="AY57" s="99">
        <f>'3 - vedledjší rozpočtové ...'!J36</f>
        <v>0</v>
      </c>
      <c r="AZ57" s="99">
        <f>'3 - vedledjší rozpočtové ...'!F33</f>
        <v>0</v>
      </c>
      <c r="BA57" s="99">
        <f>'3 - vedledjší rozpočtové ...'!F34</f>
        <v>0</v>
      </c>
      <c r="BB57" s="99">
        <f>'3 - vedledjší rozpočtové ...'!F35</f>
        <v>0</v>
      </c>
      <c r="BC57" s="99">
        <f>'3 - vedledjší rozpočtové ...'!F36</f>
        <v>0</v>
      </c>
      <c r="BD57" s="101">
        <f>'3 - vedledjší rozpočtové ...'!F37</f>
        <v>0</v>
      </c>
      <c r="BT57" s="97" t="s">
        <v>77</v>
      </c>
      <c r="BV57" s="97" t="s">
        <v>74</v>
      </c>
      <c r="BW57" s="97" t="s">
        <v>86</v>
      </c>
      <c r="BX57" s="97" t="s">
        <v>5</v>
      </c>
      <c r="CL57" s="97" t="s">
        <v>19</v>
      </c>
      <c r="CM57" s="97" t="s">
        <v>81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+DcOYAPcpnyHA66PTrHX2+ZjNo82WE9wwMZanIwqH6+4v/2+K2y5DHhCbi2y/pEtUlTqfe2oTtsWz7IaXsFptA==" saltValue="zu+dbqEzh68WIGyX3sZo8WyQcPzDR28trX/GcZ3GsOlJRTRQQciGGcA85CxepNBPyYyc2MfwGQ6h6ZiSuz4Oc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komunikace'!C2" display="/"/>
    <hyperlink ref="A56" location="'2 - veřejné osvětlení'!C2" display="/"/>
    <hyperlink ref="A57" location="'3 - vedledjší rozpočt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8" t="s">
        <v>80</v>
      </c>
      <c r="AZ2" s="102" t="s">
        <v>87</v>
      </c>
      <c r="BA2" s="102" t="s">
        <v>88</v>
      </c>
      <c r="BB2" s="102" t="s">
        <v>89</v>
      </c>
      <c r="BC2" s="102" t="s">
        <v>90</v>
      </c>
      <c r="BD2" s="102" t="s">
        <v>81</v>
      </c>
    </row>
    <row r="3" spans="1:5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81</v>
      </c>
      <c r="AZ3" s="102" t="s">
        <v>91</v>
      </c>
      <c r="BA3" s="102" t="s">
        <v>92</v>
      </c>
      <c r="BB3" s="102" t="s">
        <v>89</v>
      </c>
      <c r="BC3" s="102" t="s">
        <v>93</v>
      </c>
      <c r="BD3" s="102" t="s">
        <v>81</v>
      </c>
    </row>
    <row r="4" spans="1:56" s="1" customFormat="1" ht="24.9" customHeight="1">
      <c r="B4" s="21"/>
      <c r="D4" s="105" t="s">
        <v>94</v>
      </c>
      <c r="L4" s="21"/>
      <c r="M4" s="106" t="s">
        <v>10</v>
      </c>
      <c r="AT4" s="18" t="s">
        <v>4</v>
      </c>
      <c r="AZ4" s="102" t="s">
        <v>95</v>
      </c>
      <c r="BA4" s="102" t="s">
        <v>96</v>
      </c>
      <c r="BB4" s="102" t="s">
        <v>89</v>
      </c>
      <c r="BC4" s="102" t="s">
        <v>97</v>
      </c>
      <c r="BD4" s="102" t="s">
        <v>81</v>
      </c>
    </row>
    <row r="5" spans="1:56" s="1" customFormat="1" ht="6.9" customHeight="1">
      <c r="B5" s="21"/>
      <c r="L5" s="21"/>
      <c r="AZ5" s="102" t="s">
        <v>98</v>
      </c>
      <c r="BA5" s="102" t="s">
        <v>99</v>
      </c>
      <c r="BB5" s="102" t="s">
        <v>100</v>
      </c>
      <c r="BC5" s="102" t="s">
        <v>101</v>
      </c>
      <c r="BD5" s="102" t="s">
        <v>81</v>
      </c>
    </row>
    <row r="6" spans="1:56" s="1" customFormat="1" ht="12" customHeight="1">
      <c r="B6" s="21"/>
      <c r="D6" s="107" t="s">
        <v>16</v>
      </c>
      <c r="L6" s="21"/>
      <c r="AZ6" s="102" t="s">
        <v>102</v>
      </c>
      <c r="BA6" s="102" t="s">
        <v>103</v>
      </c>
      <c r="BB6" s="102" t="s">
        <v>104</v>
      </c>
      <c r="BC6" s="102" t="s">
        <v>105</v>
      </c>
      <c r="BD6" s="102" t="s">
        <v>81</v>
      </c>
    </row>
    <row r="7" spans="1:56" s="1" customFormat="1" ht="16.5" customHeight="1">
      <c r="B7" s="21"/>
      <c r="E7" s="385" t="str">
        <f>'Rekapitulace stavby'!K6</f>
        <v>Dobříš-rekonstrukce Okružní ul.</v>
      </c>
      <c r="F7" s="386"/>
      <c r="G7" s="386"/>
      <c r="H7" s="386"/>
      <c r="L7" s="21"/>
      <c r="AZ7" s="102" t="s">
        <v>106</v>
      </c>
      <c r="BA7" s="102" t="s">
        <v>107</v>
      </c>
      <c r="BB7" s="102" t="s">
        <v>89</v>
      </c>
      <c r="BC7" s="102" t="s">
        <v>108</v>
      </c>
      <c r="BD7" s="102" t="s">
        <v>81</v>
      </c>
    </row>
    <row r="8" spans="1:56" s="2" customFormat="1" ht="12" customHeight="1">
      <c r="A8" s="35"/>
      <c r="B8" s="40"/>
      <c r="C8" s="35"/>
      <c r="D8" s="107" t="s">
        <v>109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87" t="s">
        <v>110</v>
      </c>
      <c r="F9" s="388"/>
      <c r="G9" s="388"/>
      <c r="H9" s="38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24. 5. 2022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9" t="s">
        <v>27</v>
      </c>
      <c r="F15" s="35"/>
      <c r="G15" s="35"/>
      <c r="H15" s="35"/>
      <c r="I15" s="107" t="s">
        <v>28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29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9" t="str">
        <f>'Rekapitulace stavby'!E14</f>
        <v>Vyplň údaj</v>
      </c>
      <c r="F18" s="390"/>
      <c r="G18" s="390"/>
      <c r="H18" s="390"/>
      <c r="I18" s="107" t="s">
        <v>28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31</v>
      </c>
      <c r="E20" s="35"/>
      <c r="F20" s="35"/>
      <c r="G20" s="35"/>
      <c r="H20" s="35"/>
      <c r="I20" s="107" t="s">
        <v>26</v>
      </c>
      <c r="J20" s="109" t="s">
        <v>19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32</v>
      </c>
      <c r="F21" s="35"/>
      <c r="G21" s="35"/>
      <c r="H21" s="35"/>
      <c r="I21" s="107" t="s">
        <v>28</v>
      </c>
      <c r="J21" s="109" t="s">
        <v>19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34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28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91" t="s">
        <v>19</v>
      </c>
      <c r="F27" s="391"/>
      <c r="G27" s="391"/>
      <c r="H27" s="39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ROUND(J87,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42</v>
      </c>
      <c r="E33" s="107" t="s">
        <v>43</v>
      </c>
      <c r="F33" s="119">
        <f>ROUND((SUM(BE87:BE337)),  2)</f>
        <v>0</v>
      </c>
      <c r="G33" s="35"/>
      <c r="H33" s="35"/>
      <c r="I33" s="120">
        <v>0.21</v>
      </c>
      <c r="J33" s="119">
        <f>ROUND(((SUM(BE87:BE337))*I33),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44</v>
      </c>
      <c r="F34" s="119">
        <f>ROUND((SUM(BF87:BF337)),  2)</f>
        <v>0</v>
      </c>
      <c r="G34" s="35"/>
      <c r="H34" s="35"/>
      <c r="I34" s="120">
        <v>0.15</v>
      </c>
      <c r="J34" s="119">
        <f>ROUND(((SUM(BF87:BF337))*I34),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45</v>
      </c>
      <c r="F35" s="119">
        <f>ROUND((SUM(BG87:BG337)),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46</v>
      </c>
      <c r="F36" s="119">
        <f>ROUND((SUM(BH87:BH337)),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47</v>
      </c>
      <c r="F37" s="119">
        <f>ROUND((SUM(BI87:BI337)),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2" t="str">
        <f>E7</f>
        <v>Dobříš-rekonstrukce Okružní ul.</v>
      </c>
      <c r="F48" s="393"/>
      <c r="G48" s="393"/>
      <c r="H48" s="393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4" t="str">
        <f>E9</f>
        <v>1 - komunikace</v>
      </c>
      <c r="F50" s="394"/>
      <c r="G50" s="394"/>
      <c r="H50" s="394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Dobříš</v>
      </c>
      <c r="G52" s="37"/>
      <c r="H52" s="37"/>
      <c r="I52" s="30" t="s">
        <v>23</v>
      </c>
      <c r="J52" s="60" t="str">
        <f>IF(J12="","",J12)</f>
        <v>24. 5. 2022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Dobříš</v>
      </c>
      <c r="G54" s="37"/>
      <c r="H54" s="37"/>
      <c r="I54" s="30" t="s">
        <v>31</v>
      </c>
      <c r="J54" s="33" t="str">
        <f>E21</f>
        <v>Ing. Jan Dudík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112</v>
      </c>
      <c r="D57" s="133"/>
      <c r="E57" s="133"/>
      <c r="F57" s="133"/>
      <c r="G57" s="133"/>
      <c r="H57" s="133"/>
      <c r="I57" s="133"/>
      <c r="J57" s="134" t="s">
        <v>113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" customHeight="1">
      <c r="B60" s="136"/>
      <c r="C60" s="137"/>
      <c r="D60" s="138" t="s">
        <v>115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116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customHeight="1">
      <c r="B62" s="142"/>
      <c r="C62" s="143"/>
      <c r="D62" s="144" t="s">
        <v>117</v>
      </c>
      <c r="E62" s="145"/>
      <c r="F62" s="145"/>
      <c r="G62" s="145"/>
      <c r="H62" s="145"/>
      <c r="I62" s="145"/>
      <c r="J62" s="146">
        <f>J170</f>
        <v>0</v>
      </c>
      <c r="K62" s="143"/>
      <c r="L62" s="147"/>
    </row>
    <row r="63" spans="1:47" s="10" customFormat="1" ht="19.95" customHeight="1">
      <c r="B63" s="142"/>
      <c r="C63" s="143"/>
      <c r="D63" s="144" t="s">
        <v>118</v>
      </c>
      <c r="E63" s="145"/>
      <c r="F63" s="145"/>
      <c r="G63" s="145"/>
      <c r="H63" s="145"/>
      <c r="I63" s="145"/>
      <c r="J63" s="146">
        <f>J174</f>
        <v>0</v>
      </c>
      <c r="K63" s="143"/>
      <c r="L63" s="147"/>
    </row>
    <row r="64" spans="1:47" s="10" customFormat="1" ht="19.95" customHeight="1">
      <c r="B64" s="142"/>
      <c r="C64" s="143"/>
      <c r="D64" s="144" t="s">
        <v>119</v>
      </c>
      <c r="E64" s="145"/>
      <c r="F64" s="145"/>
      <c r="G64" s="145"/>
      <c r="H64" s="145"/>
      <c r="I64" s="145"/>
      <c r="J64" s="146">
        <f>J232</f>
        <v>0</v>
      </c>
      <c r="K64" s="143"/>
      <c r="L64" s="147"/>
    </row>
    <row r="65" spans="1:31" s="10" customFormat="1" ht="19.95" customHeight="1">
      <c r="B65" s="142"/>
      <c r="C65" s="143"/>
      <c r="D65" s="144" t="s">
        <v>120</v>
      </c>
      <c r="E65" s="145"/>
      <c r="F65" s="145"/>
      <c r="G65" s="145"/>
      <c r="H65" s="145"/>
      <c r="I65" s="145"/>
      <c r="J65" s="146">
        <f>J273</f>
        <v>0</v>
      </c>
      <c r="K65" s="143"/>
      <c r="L65" s="147"/>
    </row>
    <row r="66" spans="1:31" s="10" customFormat="1" ht="14.85" customHeight="1">
      <c r="B66" s="142"/>
      <c r="C66" s="143"/>
      <c r="D66" s="144" t="s">
        <v>121</v>
      </c>
      <c r="E66" s="145"/>
      <c r="F66" s="145"/>
      <c r="G66" s="145"/>
      <c r="H66" s="145"/>
      <c r="I66" s="145"/>
      <c r="J66" s="146">
        <f>J325</f>
        <v>0</v>
      </c>
      <c r="K66" s="143"/>
      <c r="L66" s="147"/>
    </row>
    <row r="67" spans="1:31" s="10" customFormat="1" ht="19.95" customHeight="1">
      <c r="B67" s="142"/>
      <c r="C67" s="143"/>
      <c r="D67" s="144" t="s">
        <v>122</v>
      </c>
      <c r="E67" s="145"/>
      <c r="F67" s="145"/>
      <c r="G67" s="145"/>
      <c r="H67" s="145"/>
      <c r="I67" s="145"/>
      <c r="J67" s="146">
        <f>J328</f>
        <v>0</v>
      </c>
      <c r="K67" s="143"/>
      <c r="L67" s="147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123</v>
      </c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2" t="str">
        <f>E7</f>
        <v>Dobříš-rekonstrukce Okružní ul.</v>
      </c>
      <c r="F77" s="393"/>
      <c r="G77" s="393"/>
      <c r="H77" s="393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4" t="str">
        <f>E9</f>
        <v>1 - komunikace</v>
      </c>
      <c r="F79" s="394"/>
      <c r="G79" s="394"/>
      <c r="H79" s="394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Dobříš</v>
      </c>
      <c r="G81" s="37"/>
      <c r="H81" s="37"/>
      <c r="I81" s="30" t="s">
        <v>23</v>
      </c>
      <c r="J81" s="60" t="str">
        <f>IF(J12="","",J12)</f>
        <v>24. 5. 2022</v>
      </c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15" customHeight="1">
      <c r="A83" s="35"/>
      <c r="B83" s="36"/>
      <c r="C83" s="30" t="s">
        <v>25</v>
      </c>
      <c r="D83" s="37"/>
      <c r="E83" s="37"/>
      <c r="F83" s="28" t="str">
        <f>E15</f>
        <v>město Dobříš</v>
      </c>
      <c r="G83" s="37"/>
      <c r="H83" s="37"/>
      <c r="I83" s="30" t="s">
        <v>31</v>
      </c>
      <c r="J83" s="33" t="str">
        <f>E21</f>
        <v>Ing. Jan Dudík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8"/>
      <c r="B86" s="149"/>
      <c r="C86" s="150" t="s">
        <v>124</v>
      </c>
      <c r="D86" s="151" t="s">
        <v>57</v>
      </c>
      <c r="E86" s="151" t="s">
        <v>53</v>
      </c>
      <c r="F86" s="151" t="s">
        <v>54</v>
      </c>
      <c r="G86" s="151" t="s">
        <v>125</v>
      </c>
      <c r="H86" s="151" t="s">
        <v>126</v>
      </c>
      <c r="I86" s="151" t="s">
        <v>127</v>
      </c>
      <c r="J86" s="152" t="s">
        <v>113</v>
      </c>
      <c r="K86" s="153" t="s">
        <v>128</v>
      </c>
      <c r="L86" s="154"/>
      <c r="M86" s="69" t="s">
        <v>19</v>
      </c>
      <c r="N86" s="70" t="s">
        <v>42</v>
      </c>
      <c r="O86" s="70" t="s">
        <v>129</v>
      </c>
      <c r="P86" s="70" t="s">
        <v>130</v>
      </c>
      <c r="Q86" s="70" t="s">
        <v>131</v>
      </c>
      <c r="R86" s="70" t="s">
        <v>132</v>
      </c>
      <c r="S86" s="70" t="s">
        <v>133</v>
      </c>
      <c r="T86" s="71" t="s">
        <v>134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5"/>
      <c r="B87" s="36"/>
      <c r="C87" s="76" t="s">
        <v>135</v>
      </c>
      <c r="D87" s="37"/>
      <c r="E87" s="37"/>
      <c r="F87" s="37"/>
      <c r="G87" s="37"/>
      <c r="H87" s="37"/>
      <c r="I87" s="37"/>
      <c r="J87" s="155">
        <f>BK87</f>
        <v>0</v>
      </c>
      <c r="K87" s="37"/>
      <c r="L87" s="40"/>
      <c r="M87" s="72"/>
      <c r="N87" s="156"/>
      <c r="O87" s="73"/>
      <c r="P87" s="157">
        <f>P88</f>
        <v>0</v>
      </c>
      <c r="Q87" s="73"/>
      <c r="R87" s="157">
        <f>R88</f>
        <v>2165.1720931600003</v>
      </c>
      <c r="S87" s="73"/>
      <c r="T87" s="158">
        <f>T88</f>
        <v>991.34404000000006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114</v>
      </c>
      <c r="BK87" s="159">
        <f>BK88</f>
        <v>0</v>
      </c>
    </row>
    <row r="88" spans="1:65" s="12" customFormat="1" ht="25.95" customHeight="1">
      <c r="B88" s="160"/>
      <c r="C88" s="161"/>
      <c r="D88" s="162" t="s">
        <v>71</v>
      </c>
      <c r="E88" s="163" t="s">
        <v>136</v>
      </c>
      <c r="F88" s="163" t="s">
        <v>137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P89+P170+P174+P232+P273+P328</f>
        <v>0</v>
      </c>
      <c r="Q88" s="168"/>
      <c r="R88" s="169">
        <f>R89+R170+R174+R232+R273+R328</f>
        <v>2165.1720931600003</v>
      </c>
      <c r="S88" s="168"/>
      <c r="T88" s="170">
        <f>T89+T170+T174+T232+T273+T328</f>
        <v>991.34404000000006</v>
      </c>
      <c r="AR88" s="171" t="s">
        <v>77</v>
      </c>
      <c r="AT88" s="172" t="s">
        <v>71</v>
      </c>
      <c r="AU88" s="172" t="s">
        <v>72</v>
      </c>
      <c r="AY88" s="171" t="s">
        <v>138</v>
      </c>
      <c r="BK88" s="173">
        <f>BK89+BK170+BK174+BK232+BK273+BK328</f>
        <v>0</v>
      </c>
    </row>
    <row r="89" spans="1:65" s="12" customFormat="1" ht="22.8" customHeight="1">
      <c r="B89" s="160"/>
      <c r="C89" s="161"/>
      <c r="D89" s="162" t="s">
        <v>71</v>
      </c>
      <c r="E89" s="174" t="s">
        <v>77</v>
      </c>
      <c r="F89" s="174" t="s">
        <v>139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SUM(P90:P169)</f>
        <v>0</v>
      </c>
      <c r="Q89" s="168"/>
      <c r="R89" s="169">
        <f>SUM(R90:R169)</f>
        <v>131.29423180000001</v>
      </c>
      <c r="S89" s="168"/>
      <c r="T89" s="170">
        <f>SUM(T90:T169)</f>
        <v>987.98660000000007</v>
      </c>
      <c r="AR89" s="171" t="s">
        <v>77</v>
      </c>
      <c r="AT89" s="172" t="s">
        <v>71</v>
      </c>
      <c r="AU89" s="172" t="s">
        <v>77</v>
      </c>
      <c r="AY89" s="171" t="s">
        <v>138</v>
      </c>
      <c r="BK89" s="173">
        <f>SUM(BK90:BK169)</f>
        <v>0</v>
      </c>
    </row>
    <row r="90" spans="1:65" s="2" customFormat="1" ht="24.15" customHeight="1">
      <c r="A90" s="35"/>
      <c r="B90" s="36"/>
      <c r="C90" s="176" t="s">
        <v>77</v>
      </c>
      <c r="D90" s="176" t="s">
        <v>140</v>
      </c>
      <c r="E90" s="177" t="s">
        <v>141</v>
      </c>
      <c r="F90" s="178" t="s">
        <v>142</v>
      </c>
      <c r="G90" s="179" t="s">
        <v>143</v>
      </c>
      <c r="H90" s="180">
        <v>1</v>
      </c>
      <c r="I90" s="181"/>
      <c r="J90" s="182">
        <f>ROUND(I90*H90,2)</f>
        <v>0</v>
      </c>
      <c r="K90" s="183"/>
      <c r="L90" s="40"/>
      <c r="M90" s="184" t="s">
        <v>19</v>
      </c>
      <c r="N90" s="185" t="s">
        <v>43</v>
      </c>
      <c r="O90" s="65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8" t="s">
        <v>144</v>
      </c>
      <c r="AT90" s="188" t="s">
        <v>140</v>
      </c>
      <c r="AU90" s="188" t="s">
        <v>81</v>
      </c>
      <c r="AY90" s="18" t="s">
        <v>138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8" t="s">
        <v>77</v>
      </c>
      <c r="BK90" s="189">
        <f>ROUND(I90*H90,2)</f>
        <v>0</v>
      </c>
      <c r="BL90" s="18" t="s">
        <v>144</v>
      </c>
      <c r="BM90" s="188" t="s">
        <v>145</v>
      </c>
    </row>
    <row r="91" spans="1:65" s="2" customFormat="1" ht="10.199999999999999">
      <c r="A91" s="35"/>
      <c r="B91" s="36"/>
      <c r="C91" s="37"/>
      <c r="D91" s="190" t="s">
        <v>146</v>
      </c>
      <c r="E91" s="37"/>
      <c r="F91" s="191" t="s">
        <v>147</v>
      </c>
      <c r="G91" s="37"/>
      <c r="H91" s="37"/>
      <c r="I91" s="192"/>
      <c r="J91" s="37"/>
      <c r="K91" s="37"/>
      <c r="L91" s="40"/>
      <c r="M91" s="193"/>
      <c r="N91" s="194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146</v>
      </c>
      <c r="AU91" s="18" t="s">
        <v>81</v>
      </c>
    </row>
    <row r="92" spans="1:65" s="2" customFormat="1" ht="66.75" customHeight="1">
      <c r="A92" s="35"/>
      <c r="B92" s="36"/>
      <c r="C92" s="176" t="s">
        <v>81</v>
      </c>
      <c r="D92" s="176" t="s">
        <v>140</v>
      </c>
      <c r="E92" s="177" t="s">
        <v>148</v>
      </c>
      <c r="F92" s="178" t="s">
        <v>149</v>
      </c>
      <c r="G92" s="179" t="s">
        <v>89</v>
      </c>
      <c r="H92" s="180">
        <v>32.1</v>
      </c>
      <c r="I92" s="181"/>
      <c r="J92" s="182">
        <f>ROUND(I92*H92,2)</f>
        <v>0</v>
      </c>
      <c r="K92" s="183"/>
      <c r="L92" s="40"/>
      <c r="M92" s="184" t="s">
        <v>19</v>
      </c>
      <c r="N92" s="185" t="s">
        <v>43</v>
      </c>
      <c r="O92" s="65"/>
      <c r="P92" s="186">
        <f>O92*H92</f>
        <v>0</v>
      </c>
      <c r="Q92" s="186">
        <v>0</v>
      </c>
      <c r="R92" s="186">
        <f>Q92*H92</f>
        <v>0</v>
      </c>
      <c r="S92" s="186">
        <v>0.26</v>
      </c>
      <c r="T92" s="187">
        <f>S92*H92</f>
        <v>8.3460000000000001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8" t="s">
        <v>144</v>
      </c>
      <c r="AT92" s="188" t="s">
        <v>140</v>
      </c>
      <c r="AU92" s="188" t="s">
        <v>81</v>
      </c>
      <c r="AY92" s="18" t="s">
        <v>138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8" t="s">
        <v>77</v>
      </c>
      <c r="BK92" s="189">
        <f>ROUND(I92*H92,2)</f>
        <v>0</v>
      </c>
      <c r="BL92" s="18" t="s">
        <v>144</v>
      </c>
      <c r="BM92" s="188" t="s">
        <v>150</v>
      </c>
    </row>
    <row r="93" spans="1:65" s="2" customFormat="1" ht="10.199999999999999">
      <c r="A93" s="35"/>
      <c r="B93" s="36"/>
      <c r="C93" s="37"/>
      <c r="D93" s="190" t="s">
        <v>146</v>
      </c>
      <c r="E93" s="37"/>
      <c r="F93" s="191" t="s">
        <v>151</v>
      </c>
      <c r="G93" s="37"/>
      <c r="H93" s="37"/>
      <c r="I93" s="192"/>
      <c r="J93" s="37"/>
      <c r="K93" s="37"/>
      <c r="L93" s="40"/>
      <c r="M93" s="193"/>
      <c r="N93" s="194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146</v>
      </c>
      <c r="AU93" s="18" t="s">
        <v>81</v>
      </c>
    </row>
    <row r="94" spans="1:65" s="13" customFormat="1" ht="20.399999999999999">
      <c r="B94" s="195"/>
      <c r="C94" s="196"/>
      <c r="D94" s="197" t="s">
        <v>152</v>
      </c>
      <c r="E94" s="198" t="s">
        <v>19</v>
      </c>
      <c r="F94" s="199" t="s">
        <v>153</v>
      </c>
      <c r="G94" s="196"/>
      <c r="H94" s="200">
        <v>25.6</v>
      </c>
      <c r="I94" s="201"/>
      <c r="J94" s="196"/>
      <c r="K94" s="196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152</v>
      </c>
      <c r="AU94" s="206" t="s">
        <v>81</v>
      </c>
      <c r="AV94" s="13" t="s">
        <v>81</v>
      </c>
      <c r="AW94" s="13" t="s">
        <v>33</v>
      </c>
      <c r="AX94" s="13" t="s">
        <v>72</v>
      </c>
      <c r="AY94" s="206" t="s">
        <v>138</v>
      </c>
    </row>
    <row r="95" spans="1:65" s="13" customFormat="1" ht="10.199999999999999">
      <c r="B95" s="195"/>
      <c r="C95" s="196"/>
      <c r="D95" s="197" t="s">
        <v>152</v>
      </c>
      <c r="E95" s="198" t="s">
        <v>19</v>
      </c>
      <c r="F95" s="199" t="s">
        <v>154</v>
      </c>
      <c r="G95" s="196"/>
      <c r="H95" s="200">
        <v>6.5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152</v>
      </c>
      <c r="AU95" s="206" t="s">
        <v>81</v>
      </c>
      <c r="AV95" s="13" t="s">
        <v>81</v>
      </c>
      <c r="AW95" s="13" t="s">
        <v>33</v>
      </c>
      <c r="AX95" s="13" t="s">
        <v>72</v>
      </c>
      <c r="AY95" s="206" t="s">
        <v>138</v>
      </c>
    </row>
    <row r="96" spans="1:65" s="2" customFormat="1" ht="62.7" customHeight="1">
      <c r="A96" s="35"/>
      <c r="B96" s="36"/>
      <c r="C96" s="176" t="s">
        <v>84</v>
      </c>
      <c r="D96" s="176" t="s">
        <v>140</v>
      </c>
      <c r="E96" s="177" t="s">
        <v>155</v>
      </c>
      <c r="F96" s="178" t="s">
        <v>156</v>
      </c>
      <c r="G96" s="179" t="s">
        <v>89</v>
      </c>
      <c r="H96" s="180">
        <v>3139.1</v>
      </c>
      <c r="I96" s="181"/>
      <c r="J96" s="182">
        <f>ROUND(I96*H96,2)</f>
        <v>0</v>
      </c>
      <c r="K96" s="183"/>
      <c r="L96" s="40"/>
      <c r="M96" s="184" t="s">
        <v>19</v>
      </c>
      <c r="N96" s="185" t="s">
        <v>43</v>
      </c>
      <c r="O96" s="65"/>
      <c r="P96" s="186">
        <f>O96*H96</f>
        <v>0</v>
      </c>
      <c r="Q96" s="186">
        <v>0</v>
      </c>
      <c r="R96" s="186">
        <f>Q96*H96</f>
        <v>0</v>
      </c>
      <c r="S96" s="186">
        <v>0.17</v>
      </c>
      <c r="T96" s="187">
        <f>S96*H96</f>
        <v>533.64700000000005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8" t="s">
        <v>144</v>
      </c>
      <c r="AT96" s="188" t="s">
        <v>140</v>
      </c>
      <c r="AU96" s="188" t="s">
        <v>81</v>
      </c>
      <c r="AY96" s="18" t="s">
        <v>138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8" t="s">
        <v>77</v>
      </c>
      <c r="BK96" s="189">
        <f>ROUND(I96*H96,2)</f>
        <v>0</v>
      </c>
      <c r="BL96" s="18" t="s">
        <v>144</v>
      </c>
      <c r="BM96" s="188" t="s">
        <v>157</v>
      </c>
    </row>
    <row r="97" spans="1:65" s="2" customFormat="1" ht="10.199999999999999">
      <c r="A97" s="35"/>
      <c r="B97" s="36"/>
      <c r="C97" s="37"/>
      <c r="D97" s="190" t="s">
        <v>146</v>
      </c>
      <c r="E97" s="37"/>
      <c r="F97" s="191" t="s">
        <v>158</v>
      </c>
      <c r="G97" s="37"/>
      <c r="H97" s="37"/>
      <c r="I97" s="192"/>
      <c r="J97" s="37"/>
      <c r="K97" s="37"/>
      <c r="L97" s="40"/>
      <c r="M97" s="193"/>
      <c r="N97" s="19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146</v>
      </c>
      <c r="AU97" s="18" t="s">
        <v>81</v>
      </c>
    </row>
    <row r="98" spans="1:65" s="13" customFormat="1" ht="10.199999999999999">
      <c r="B98" s="195"/>
      <c r="C98" s="196"/>
      <c r="D98" s="197" t="s">
        <v>152</v>
      </c>
      <c r="E98" s="198" t="s">
        <v>19</v>
      </c>
      <c r="F98" s="199" t="s">
        <v>159</v>
      </c>
      <c r="G98" s="196"/>
      <c r="H98" s="200">
        <v>2616.4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152</v>
      </c>
      <c r="AU98" s="206" t="s">
        <v>81</v>
      </c>
      <c r="AV98" s="13" t="s">
        <v>81</v>
      </c>
      <c r="AW98" s="13" t="s">
        <v>33</v>
      </c>
      <c r="AX98" s="13" t="s">
        <v>72</v>
      </c>
      <c r="AY98" s="206" t="s">
        <v>138</v>
      </c>
    </row>
    <row r="99" spans="1:65" s="13" customFormat="1" ht="20.399999999999999">
      <c r="B99" s="195"/>
      <c r="C99" s="196"/>
      <c r="D99" s="197" t="s">
        <v>152</v>
      </c>
      <c r="E99" s="198" t="s">
        <v>19</v>
      </c>
      <c r="F99" s="199" t="s">
        <v>160</v>
      </c>
      <c r="G99" s="196"/>
      <c r="H99" s="200">
        <v>490.7</v>
      </c>
      <c r="I99" s="201"/>
      <c r="J99" s="196"/>
      <c r="K99" s="196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152</v>
      </c>
      <c r="AU99" s="206" t="s">
        <v>81</v>
      </c>
      <c r="AV99" s="13" t="s">
        <v>81</v>
      </c>
      <c r="AW99" s="13" t="s">
        <v>33</v>
      </c>
      <c r="AX99" s="13" t="s">
        <v>72</v>
      </c>
      <c r="AY99" s="206" t="s">
        <v>138</v>
      </c>
    </row>
    <row r="100" spans="1:65" s="13" customFormat="1" ht="10.199999999999999">
      <c r="B100" s="195"/>
      <c r="C100" s="196"/>
      <c r="D100" s="197" t="s">
        <v>152</v>
      </c>
      <c r="E100" s="198" t="s">
        <v>19</v>
      </c>
      <c r="F100" s="199" t="s">
        <v>161</v>
      </c>
      <c r="G100" s="196"/>
      <c r="H100" s="200">
        <v>32</v>
      </c>
      <c r="I100" s="201"/>
      <c r="J100" s="196"/>
      <c r="K100" s="196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152</v>
      </c>
      <c r="AU100" s="206" t="s">
        <v>81</v>
      </c>
      <c r="AV100" s="13" t="s">
        <v>81</v>
      </c>
      <c r="AW100" s="13" t="s">
        <v>33</v>
      </c>
      <c r="AX100" s="13" t="s">
        <v>72</v>
      </c>
      <c r="AY100" s="206" t="s">
        <v>138</v>
      </c>
    </row>
    <row r="101" spans="1:65" s="2" customFormat="1" ht="55.5" customHeight="1">
      <c r="A101" s="35"/>
      <c r="B101" s="36"/>
      <c r="C101" s="176" t="s">
        <v>144</v>
      </c>
      <c r="D101" s="176" t="s">
        <v>140</v>
      </c>
      <c r="E101" s="177" t="s">
        <v>162</v>
      </c>
      <c r="F101" s="178" t="s">
        <v>163</v>
      </c>
      <c r="G101" s="179" t="s">
        <v>89</v>
      </c>
      <c r="H101" s="180">
        <v>430.1</v>
      </c>
      <c r="I101" s="181"/>
      <c r="J101" s="182">
        <f>ROUND(I101*H101,2)</f>
        <v>0</v>
      </c>
      <c r="K101" s="183"/>
      <c r="L101" s="40"/>
      <c r="M101" s="184" t="s">
        <v>19</v>
      </c>
      <c r="N101" s="185" t="s">
        <v>43</v>
      </c>
      <c r="O101" s="65"/>
      <c r="P101" s="186">
        <f>O101*H101</f>
        <v>0</v>
      </c>
      <c r="Q101" s="186">
        <v>0</v>
      </c>
      <c r="R101" s="186">
        <f>Q101*H101</f>
        <v>0</v>
      </c>
      <c r="S101" s="186">
        <v>0.22</v>
      </c>
      <c r="T101" s="187">
        <f>S101*H101</f>
        <v>94.622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8" t="s">
        <v>144</v>
      </c>
      <c r="AT101" s="188" t="s">
        <v>140</v>
      </c>
      <c r="AU101" s="188" t="s">
        <v>81</v>
      </c>
      <c r="AY101" s="18" t="s">
        <v>138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8" t="s">
        <v>77</v>
      </c>
      <c r="BK101" s="189">
        <f>ROUND(I101*H101,2)</f>
        <v>0</v>
      </c>
      <c r="BL101" s="18" t="s">
        <v>144</v>
      </c>
      <c r="BM101" s="188" t="s">
        <v>164</v>
      </c>
    </row>
    <row r="102" spans="1:65" s="2" customFormat="1" ht="10.199999999999999">
      <c r="A102" s="35"/>
      <c r="B102" s="36"/>
      <c r="C102" s="37"/>
      <c r="D102" s="190" t="s">
        <v>146</v>
      </c>
      <c r="E102" s="37"/>
      <c r="F102" s="191" t="s">
        <v>165</v>
      </c>
      <c r="G102" s="37"/>
      <c r="H102" s="37"/>
      <c r="I102" s="192"/>
      <c r="J102" s="37"/>
      <c r="K102" s="37"/>
      <c r="L102" s="40"/>
      <c r="M102" s="193"/>
      <c r="N102" s="194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146</v>
      </c>
      <c r="AU102" s="18" t="s">
        <v>81</v>
      </c>
    </row>
    <row r="103" spans="1:65" s="13" customFormat="1" ht="20.399999999999999">
      <c r="B103" s="195"/>
      <c r="C103" s="196"/>
      <c r="D103" s="197" t="s">
        <v>152</v>
      </c>
      <c r="E103" s="198" t="s">
        <v>19</v>
      </c>
      <c r="F103" s="199" t="s">
        <v>166</v>
      </c>
      <c r="G103" s="196"/>
      <c r="H103" s="200">
        <v>114.7</v>
      </c>
      <c r="I103" s="201"/>
      <c r="J103" s="196"/>
      <c r="K103" s="196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152</v>
      </c>
      <c r="AU103" s="206" t="s">
        <v>81</v>
      </c>
      <c r="AV103" s="13" t="s">
        <v>81</v>
      </c>
      <c r="AW103" s="13" t="s">
        <v>33</v>
      </c>
      <c r="AX103" s="13" t="s">
        <v>72</v>
      </c>
      <c r="AY103" s="206" t="s">
        <v>138</v>
      </c>
    </row>
    <row r="104" spans="1:65" s="13" customFormat="1" ht="10.199999999999999">
      <c r="B104" s="195"/>
      <c r="C104" s="196"/>
      <c r="D104" s="197" t="s">
        <v>152</v>
      </c>
      <c r="E104" s="198" t="s">
        <v>19</v>
      </c>
      <c r="F104" s="199" t="s">
        <v>167</v>
      </c>
      <c r="G104" s="196"/>
      <c r="H104" s="200">
        <v>315.39999999999998</v>
      </c>
      <c r="I104" s="201"/>
      <c r="J104" s="196"/>
      <c r="K104" s="196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152</v>
      </c>
      <c r="AU104" s="206" t="s">
        <v>81</v>
      </c>
      <c r="AV104" s="13" t="s">
        <v>81</v>
      </c>
      <c r="AW104" s="13" t="s">
        <v>33</v>
      </c>
      <c r="AX104" s="13" t="s">
        <v>72</v>
      </c>
      <c r="AY104" s="206" t="s">
        <v>138</v>
      </c>
    </row>
    <row r="105" spans="1:65" s="14" customFormat="1" ht="10.199999999999999">
      <c r="B105" s="207"/>
      <c r="C105" s="208"/>
      <c r="D105" s="197" t="s">
        <v>152</v>
      </c>
      <c r="E105" s="209" t="s">
        <v>19</v>
      </c>
      <c r="F105" s="210" t="s">
        <v>168</v>
      </c>
      <c r="G105" s="208"/>
      <c r="H105" s="211">
        <v>430.1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152</v>
      </c>
      <c r="AU105" s="217" t="s">
        <v>81</v>
      </c>
      <c r="AV105" s="14" t="s">
        <v>144</v>
      </c>
      <c r="AW105" s="14" t="s">
        <v>33</v>
      </c>
      <c r="AX105" s="14" t="s">
        <v>77</v>
      </c>
      <c r="AY105" s="217" t="s">
        <v>138</v>
      </c>
    </row>
    <row r="106" spans="1:65" s="2" customFormat="1" ht="66.75" customHeight="1">
      <c r="A106" s="35"/>
      <c r="B106" s="36"/>
      <c r="C106" s="176" t="s">
        <v>169</v>
      </c>
      <c r="D106" s="176" t="s">
        <v>140</v>
      </c>
      <c r="E106" s="177" t="s">
        <v>170</v>
      </c>
      <c r="F106" s="178" t="s">
        <v>171</v>
      </c>
      <c r="G106" s="179" t="s">
        <v>89</v>
      </c>
      <c r="H106" s="180">
        <v>28.5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43</v>
      </c>
      <c r="O106" s="65"/>
      <c r="P106" s="186">
        <f>O106*H106</f>
        <v>0</v>
      </c>
      <c r="Q106" s="186">
        <v>0</v>
      </c>
      <c r="R106" s="186">
        <f>Q106*H106</f>
        <v>0</v>
      </c>
      <c r="S106" s="186">
        <v>0.24</v>
      </c>
      <c r="T106" s="187">
        <f>S106*H106</f>
        <v>6.84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144</v>
      </c>
      <c r="AT106" s="188" t="s">
        <v>140</v>
      </c>
      <c r="AU106" s="188" t="s">
        <v>81</v>
      </c>
      <c r="AY106" s="18" t="s">
        <v>138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77</v>
      </c>
      <c r="BK106" s="189">
        <f>ROUND(I106*H106,2)</f>
        <v>0</v>
      </c>
      <c r="BL106" s="18" t="s">
        <v>144</v>
      </c>
      <c r="BM106" s="188" t="s">
        <v>172</v>
      </c>
    </row>
    <row r="107" spans="1:65" s="2" customFormat="1" ht="10.199999999999999">
      <c r="A107" s="35"/>
      <c r="B107" s="36"/>
      <c r="C107" s="37"/>
      <c r="D107" s="190" t="s">
        <v>146</v>
      </c>
      <c r="E107" s="37"/>
      <c r="F107" s="191" t="s">
        <v>173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146</v>
      </c>
      <c r="AU107" s="18" t="s">
        <v>81</v>
      </c>
    </row>
    <row r="108" spans="1:65" s="13" customFormat="1" ht="10.199999999999999">
      <c r="B108" s="195"/>
      <c r="C108" s="196"/>
      <c r="D108" s="197" t="s">
        <v>152</v>
      </c>
      <c r="E108" s="198" t="s">
        <v>19</v>
      </c>
      <c r="F108" s="199" t="s">
        <v>174</v>
      </c>
      <c r="G108" s="196"/>
      <c r="H108" s="200">
        <v>10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152</v>
      </c>
      <c r="AU108" s="206" t="s">
        <v>81</v>
      </c>
      <c r="AV108" s="13" t="s">
        <v>81</v>
      </c>
      <c r="AW108" s="13" t="s">
        <v>33</v>
      </c>
      <c r="AX108" s="13" t="s">
        <v>72</v>
      </c>
      <c r="AY108" s="206" t="s">
        <v>138</v>
      </c>
    </row>
    <row r="109" spans="1:65" s="13" customFormat="1" ht="10.199999999999999">
      <c r="B109" s="195"/>
      <c r="C109" s="196"/>
      <c r="D109" s="197" t="s">
        <v>152</v>
      </c>
      <c r="E109" s="198" t="s">
        <v>19</v>
      </c>
      <c r="F109" s="199" t="s">
        <v>175</v>
      </c>
      <c r="G109" s="196"/>
      <c r="H109" s="200">
        <v>18.5</v>
      </c>
      <c r="I109" s="201"/>
      <c r="J109" s="196"/>
      <c r="K109" s="196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152</v>
      </c>
      <c r="AU109" s="206" t="s">
        <v>81</v>
      </c>
      <c r="AV109" s="13" t="s">
        <v>81</v>
      </c>
      <c r="AW109" s="13" t="s">
        <v>33</v>
      </c>
      <c r="AX109" s="13" t="s">
        <v>72</v>
      </c>
      <c r="AY109" s="206" t="s">
        <v>138</v>
      </c>
    </row>
    <row r="110" spans="1:65" s="2" customFormat="1" ht="55.5" customHeight="1">
      <c r="A110" s="35"/>
      <c r="B110" s="36"/>
      <c r="C110" s="176" t="s">
        <v>176</v>
      </c>
      <c r="D110" s="176" t="s">
        <v>140</v>
      </c>
      <c r="E110" s="177" t="s">
        <v>177</v>
      </c>
      <c r="F110" s="178" t="s">
        <v>178</v>
      </c>
      <c r="G110" s="179" t="s">
        <v>89</v>
      </c>
      <c r="H110" s="180">
        <v>1569.84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43</v>
      </c>
      <c r="O110" s="65"/>
      <c r="P110" s="186">
        <f>O110*H110</f>
        <v>0</v>
      </c>
      <c r="Q110" s="186">
        <v>6.9999999999999994E-5</v>
      </c>
      <c r="R110" s="186">
        <f>Q110*H110</f>
        <v>0.10988879999999998</v>
      </c>
      <c r="S110" s="186">
        <v>0.115</v>
      </c>
      <c r="T110" s="187">
        <f>S110*H110</f>
        <v>180.5316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144</v>
      </c>
      <c r="AT110" s="188" t="s">
        <v>140</v>
      </c>
      <c r="AU110" s="188" t="s">
        <v>81</v>
      </c>
      <c r="AY110" s="18" t="s">
        <v>138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77</v>
      </c>
      <c r="BK110" s="189">
        <f>ROUND(I110*H110,2)</f>
        <v>0</v>
      </c>
      <c r="BL110" s="18" t="s">
        <v>144</v>
      </c>
      <c r="BM110" s="188" t="s">
        <v>179</v>
      </c>
    </row>
    <row r="111" spans="1:65" s="2" customFormat="1" ht="10.199999999999999">
      <c r="A111" s="35"/>
      <c r="B111" s="36"/>
      <c r="C111" s="37"/>
      <c r="D111" s="190" t="s">
        <v>146</v>
      </c>
      <c r="E111" s="37"/>
      <c r="F111" s="191" t="s">
        <v>180</v>
      </c>
      <c r="G111" s="37"/>
      <c r="H111" s="37"/>
      <c r="I111" s="192"/>
      <c r="J111" s="37"/>
      <c r="K111" s="37"/>
      <c r="L111" s="40"/>
      <c r="M111" s="193"/>
      <c r="N111" s="19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146</v>
      </c>
      <c r="AU111" s="18" t="s">
        <v>81</v>
      </c>
    </row>
    <row r="112" spans="1:65" s="13" customFormat="1" ht="10.199999999999999">
      <c r="B112" s="195"/>
      <c r="C112" s="196"/>
      <c r="D112" s="197" t="s">
        <v>152</v>
      </c>
      <c r="E112" s="198" t="s">
        <v>19</v>
      </c>
      <c r="F112" s="199" t="s">
        <v>181</v>
      </c>
      <c r="G112" s="196"/>
      <c r="H112" s="200">
        <v>2616.4</v>
      </c>
      <c r="I112" s="201"/>
      <c r="J112" s="196"/>
      <c r="K112" s="196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152</v>
      </c>
      <c r="AU112" s="206" t="s">
        <v>81</v>
      </c>
      <c r="AV112" s="13" t="s">
        <v>81</v>
      </c>
      <c r="AW112" s="13" t="s">
        <v>33</v>
      </c>
      <c r="AX112" s="13" t="s">
        <v>72</v>
      </c>
      <c r="AY112" s="206" t="s">
        <v>138</v>
      </c>
    </row>
    <row r="113" spans="1:65" s="13" customFormat="1" ht="10.199999999999999">
      <c r="B113" s="195"/>
      <c r="C113" s="196"/>
      <c r="D113" s="197" t="s">
        <v>152</v>
      </c>
      <c r="E113" s="198" t="s">
        <v>19</v>
      </c>
      <c r="F113" s="199" t="s">
        <v>182</v>
      </c>
      <c r="G113" s="196"/>
      <c r="H113" s="200">
        <v>-1046.56</v>
      </c>
      <c r="I113" s="201"/>
      <c r="J113" s="196"/>
      <c r="K113" s="196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152</v>
      </c>
      <c r="AU113" s="206" t="s">
        <v>81</v>
      </c>
      <c r="AV113" s="13" t="s">
        <v>81</v>
      </c>
      <c r="AW113" s="13" t="s">
        <v>33</v>
      </c>
      <c r="AX113" s="13" t="s">
        <v>72</v>
      </c>
      <c r="AY113" s="206" t="s">
        <v>138</v>
      </c>
    </row>
    <row r="114" spans="1:65" s="2" customFormat="1" ht="49.05" customHeight="1">
      <c r="A114" s="35"/>
      <c r="B114" s="36"/>
      <c r="C114" s="176" t="s">
        <v>183</v>
      </c>
      <c r="D114" s="176" t="s">
        <v>140</v>
      </c>
      <c r="E114" s="177" t="s">
        <v>184</v>
      </c>
      <c r="F114" s="178" t="s">
        <v>185</v>
      </c>
      <c r="G114" s="179" t="s">
        <v>100</v>
      </c>
      <c r="H114" s="180">
        <v>800</v>
      </c>
      <c r="I114" s="181"/>
      <c r="J114" s="182">
        <f>ROUND(I114*H114,2)</f>
        <v>0</v>
      </c>
      <c r="K114" s="183"/>
      <c r="L114" s="40"/>
      <c r="M114" s="184" t="s">
        <v>19</v>
      </c>
      <c r="N114" s="185" t="s">
        <v>43</v>
      </c>
      <c r="O114" s="65"/>
      <c r="P114" s="186">
        <f>O114*H114</f>
        <v>0</v>
      </c>
      <c r="Q114" s="186">
        <v>0</v>
      </c>
      <c r="R114" s="186">
        <f>Q114*H114</f>
        <v>0</v>
      </c>
      <c r="S114" s="186">
        <v>0.20499999999999999</v>
      </c>
      <c r="T114" s="187">
        <f>S114*H114</f>
        <v>164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8" t="s">
        <v>144</v>
      </c>
      <c r="AT114" s="188" t="s">
        <v>140</v>
      </c>
      <c r="AU114" s="188" t="s">
        <v>81</v>
      </c>
      <c r="AY114" s="18" t="s">
        <v>138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8" t="s">
        <v>77</v>
      </c>
      <c r="BK114" s="189">
        <f>ROUND(I114*H114,2)</f>
        <v>0</v>
      </c>
      <c r="BL114" s="18" t="s">
        <v>144</v>
      </c>
      <c r="BM114" s="188" t="s">
        <v>186</v>
      </c>
    </row>
    <row r="115" spans="1:65" s="2" customFormat="1" ht="10.199999999999999">
      <c r="A115" s="35"/>
      <c r="B115" s="36"/>
      <c r="C115" s="37"/>
      <c r="D115" s="190" t="s">
        <v>146</v>
      </c>
      <c r="E115" s="37"/>
      <c r="F115" s="191" t="s">
        <v>187</v>
      </c>
      <c r="G115" s="37"/>
      <c r="H115" s="37"/>
      <c r="I115" s="192"/>
      <c r="J115" s="37"/>
      <c r="K115" s="37"/>
      <c r="L115" s="40"/>
      <c r="M115" s="193"/>
      <c r="N115" s="19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146</v>
      </c>
      <c r="AU115" s="18" t="s">
        <v>81</v>
      </c>
    </row>
    <row r="116" spans="1:65" s="13" customFormat="1" ht="10.199999999999999">
      <c r="B116" s="195"/>
      <c r="C116" s="196"/>
      <c r="D116" s="197" t="s">
        <v>152</v>
      </c>
      <c r="E116" s="198" t="s">
        <v>19</v>
      </c>
      <c r="F116" s="199" t="s">
        <v>188</v>
      </c>
      <c r="G116" s="196"/>
      <c r="H116" s="200">
        <v>420</v>
      </c>
      <c r="I116" s="201"/>
      <c r="J116" s="196"/>
      <c r="K116" s="196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152</v>
      </c>
      <c r="AU116" s="206" t="s">
        <v>81</v>
      </c>
      <c r="AV116" s="13" t="s">
        <v>81</v>
      </c>
      <c r="AW116" s="13" t="s">
        <v>33</v>
      </c>
      <c r="AX116" s="13" t="s">
        <v>72</v>
      </c>
      <c r="AY116" s="206" t="s">
        <v>138</v>
      </c>
    </row>
    <row r="117" spans="1:65" s="13" customFormat="1" ht="10.199999999999999">
      <c r="B117" s="195"/>
      <c r="C117" s="196"/>
      <c r="D117" s="197" t="s">
        <v>152</v>
      </c>
      <c r="E117" s="198" t="s">
        <v>19</v>
      </c>
      <c r="F117" s="199" t="s">
        <v>189</v>
      </c>
      <c r="G117" s="196"/>
      <c r="H117" s="200">
        <v>380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152</v>
      </c>
      <c r="AU117" s="206" t="s">
        <v>81</v>
      </c>
      <c r="AV117" s="13" t="s">
        <v>81</v>
      </c>
      <c r="AW117" s="13" t="s">
        <v>33</v>
      </c>
      <c r="AX117" s="13" t="s">
        <v>72</v>
      </c>
      <c r="AY117" s="206" t="s">
        <v>138</v>
      </c>
    </row>
    <row r="118" spans="1:65" s="2" customFormat="1" ht="37.799999999999997" customHeight="1">
      <c r="A118" s="35"/>
      <c r="B118" s="36"/>
      <c r="C118" s="176" t="s">
        <v>190</v>
      </c>
      <c r="D118" s="176" t="s">
        <v>140</v>
      </c>
      <c r="E118" s="177" t="s">
        <v>191</v>
      </c>
      <c r="F118" s="178" t="s">
        <v>192</v>
      </c>
      <c r="G118" s="179" t="s">
        <v>104</v>
      </c>
      <c r="H118" s="180">
        <v>621.18600000000004</v>
      </c>
      <c r="I118" s="181"/>
      <c r="J118" s="182">
        <f>ROUND(I118*H118,2)</f>
        <v>0</v>
      </c>
      <c r="K118" s="183"/>
      <c r="L118" s="40"/>
      <c r="M118" s="184" t="s">
        <v>19</v>
      </c>
      <c r="N118" s="185" t="s">
        <v>43</v>
      </c>
      <c r="O118" s="65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8" t="s">
        <v>144</v>
      </c>
      <c r="AT118" s="188" t="s">
        <v>140</v>
      </c>
      <c r="AU118" s="188" t="s">
        <v>81</v>
      </c>
      <c r="AY118" s="18" t="s">
        <v>138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8" t="s">
        <v>77</v>
      </c>
      <c r="BK118" s="189">
        <f>ROUND(I118*H118,2)</f>
        <v>0</v>
      </c>
      <c r="BL118" s="18" t="s">
        <v>144</v>
      </c>
      <c r="BM118" s="188" t="s">
        <v>193</v>
      </c>
    </row>
    <row r="119" spans="1:65" s="2" customFormat="1" ht="10.199999999999999">
      <c r="A119" s="35"/>
      <c r="B119" s="36"/>
      <c r="C119" s="37"/>
      <c r="D119" s="190" t="s">
        <v>146</v>
      </c>
      <c r="E119" s="37"/>
      <c r="F119" s="191" t="s">
        <v>194</v>
      </c>
      <c r="G119" s="37"/>
      <c r="H119" s="37"/>
      <c r="I119" s="192"/>
      <c r="J119" s="37"/>
      <c r="K119" s="37"/>
      <c r="L119" s="40"/>
      <c r="M119" s="193"/>
      <c r="N119" s="194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146</v>
      </c>
      <c r="AU119" s="18" t="s">
        <v>81</v>
      </c>
    </row>
    <row r="120" spans="1:65" s="13" customFormat="1" ht="20.399999999999999">
      <c r="B120" s="195"/>
      <c r="C120" s="196"/>
      <c r="D120" s="197" t="s">
        <v>152</v>
      </c>
      <c r="E120" s="198" t="s">
        <v>19</v>
      </c>
      <c r="F120" s="199" t="s">
        <v>195</v>
      </c>
      <c r="G120" s="196"/>
      <c r="H120" s="200">
        <v>549.44399999999996</v>
      </c>
      <c r="I120" s="201"/>
      <c r="J120" s="196"/>
      <c r="K120" s="196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152</v>
      </c>
      <c r="AU120" s="206" t="s">
        <v>81</v>
      </c>
      <c r="AV120" s="13" t="s">
        <v>81</v>
      </c>
      <c r="AW120" s="13" t="s">
        <v>33</v>
      </c>
      <c r="AX120" s="13" t="s">
        <v>72</v>
      </c>
      <c r="AY120" s="206" t="s">
        <v>138</v>
      </c>
    </row>
    <row r="121" spans="1:65" s="13" customFormat="1" ht="10.199999999999999">
      <c r="B121" s="195"/>
      <c r="C121" s="196"/>
      <c r="D121" s="197" t="s">
        <v>152</v>
      </c>
      <c r="E121" s="198" t="s">
        <v>19</v>
      </c>
      <c r="F121" s="199" t="s">
        <v>196</v>
      </c>
      <c r="G121" s="196"/>
      <c r="H121" s="200">
        <v>71.742000000000004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152</v>
      </c>
      <c r="AU121" s="206" t="s">
        <v>81</v>
      </c>
      <c r="AV121" s="13" t="s">
        <v>81</v>
      </c>
      <c r="AW121" s="13" t="s">
        <v>33</v>
      </c>
      <c r="AX121" s="13" t="s">
        <v>72</v>
      </c>
      <c r="AY121" s="206" t="s">
        <v>138</v>
      </c>
    </row>
    <row r="122" spans="1:65" s="2" customFormat="1" ht="44.25" customHeight="1">
      <c r="A122" s="35"/>
      <c r="B122" s="36"/>
      <c r="C122" s="176" t="s">
        <v>197</v>
      </c>
      <c r="D122" s="176" t="s">
        <v>140</v>
      </c>
      <c r="E122" s="177" t="s">
        <v>198</v>
      </c>
      <c r="F122" s="178" t="s">
        <v>199</v>
      </c>
      <c r="G122" s="179" t="s">
        <v>104</v>
      </c>
      <c r="H122" s="180">
        <v>148.72</v>
      </c>
      <c r="I122" s="181"/>
      <c r="J122" s="182">
        <f>ROUND(I122*H122,2)</f>
        <v>0</v>
      </c>
      <c r="K122" s="183"/>
      <c r="L122" s="40"/>
      <c r="M122" s="184" t="s">
        <v>19</v>
      </c>
      <c r="N122" s="185" t="s">
        <v>43</v>
      </c>
      <c r="O122" s="65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8" t="s">
        <v>144</v>
      </c>
      <c r="AT122" s="188" t="s">
        <v>140</v>
      </c>
      <c r="AU122" s="188" t="s">
        <v>81</v>
      </c>
      <c r="AY122" s="18" t="s">
        <v>138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8" t="s">
        <v>77</v>
      </c>
      <c r="BK122" s="189">
        <f>ROUND(I122*H122,2)</f>
        <v>0</v>
      </c>
      <c r="BL122" s="18" t="s">
        <v>144</v>
      </c>
      <c r="BM122" s="188" t="s">
        <v>200</v>
      </c>
    </row>
    <row r="123" spans="1:65" s="2" customFormat="1" ht="10.199999999999999">
      <c r="A123" s="35"/>
      <c r="B123" s="36"/>
      <c r="C123" s="37"/>
      <c r="D123" s="190" t="s">
        <v>146</v>
      </c>
      <c r="E123" s="37"/>
      <c r="F123" s="191" t="s">
        <v>201</v>
      </c>
      <c r="G123" s="37"/>
      <c r="H123" s="37"/>
      <c r="I123" s="192"/>
      <c r="J123" s="37"/>
      <c r="K123" s="37"/>
      <c r="L123" s="40"/>
      <c r="M123" s="193"/>
      <c r="N123" s="194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146</v>
      </c>
      <c r="AU123" s="18" t="s">
        <v>81</v>
      </c>
    </row>
    <row r="124" spans="1:65" s="13" customFormat="1" ht="10.199999999999999">
      <c r="B124" s="195"/>
      <c r="C124" s="196"/>
      <c r="D124" s="197" t="s">
        <v>152</v>
      </c>
      <c r="E124" s="198" t="s">
        <v>19</v>
      </c>
      <c r="F124" s="199" t="s">
        <v>202</v>
      </c>
      <c r="G124" s="196"/>
      <c r="H124" s="200">
        <v>68.8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152</v>
      </c>
      <c r="AU124" s="206" t="s">
        <v>81</v>
      </c>
      <c r="AV124" s="13" t="s">
        <v>81</v>
      </c>
      <c r="AW124" s="13" t="s">
        <v>33</v>
      </c>
      <c r="AX124" s="13" t="s">
        <v>72</v>
      </c>
      <c r="AY124" s="206" t="s">
        <v>138</v>
      </c>
    </row>
    <row r="125" spans="1:65" s="13" customFormat="1" ht="10.199999999999999">
      <c r="B125" s="195"/>
      <c r="C125" s="196"/>
      <c r="D125" s="197" t="s">
        <v>152</v>
      </c>
      <c r="E125" s="198" t="s">
        <v>19</v>
      </c>
      <c r="F125" s="199" t="s">
        <v>203</v>
      </c>
      <c r="G125" s="196"/>
      <c r="H125" s="200">
        <v>79.92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152</v>
      </c>
      <c r="AU125" s="206" t="s">
        <v>81</v>
      </c>
      <c r="AV125" s="13" t="s">
        <v>81</v>
      </c>
      <c r="AW125" s="13" t="s">
        <v>33</v>
      </c>
      <c r="AX125" s="13" t="s">
        <v>72</v>
      </c>
      <c r="AY125" s="206" t="s">
        <v>138</v>
      </c>
    </row>
    <row r="126" spans="1:65" s="2" customFormat="1" ht="62.7" customHeight="1">
      <c r="A126" s="35"/>
      <c r="B126" s="36"/>
      <c r="C126" s="176" t="s">
        <v>204</v>
      </c>
      <c r="D126" s="176" t="s">
        <v>140</v>
      </c>
      <c r="E126" s="177" t="s">
        <v>205</v>
      </c>
      <c r="F126" s="178" t="s">
        <v>206</v>
      </c>
      <c r="G126" s="179" t="s">
        <v>104</v>
      </c>
      <c r="H126" s="180">
        <v>98.103999999999999</v>
      </c>
      <c r="I126" s="181"/>
      <c r="J126" s="182">
        <f>ROUND(I126*H126,2)</f>
        <v>0</v>
      </c>
      <c r="K126" s="183"/>
      <c r="L126" s="40"/>
      <c r="M126" s="184" t="s">
        <v>19</v>
      </c>
      <c r="N126" s="185" t="s">
        <v>43</v>
      </c>
      <c r="O126" s="65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8" t="s">
        <v>144</v>
      </c>
      <c r="AT126" s="188" t="s">
        <v>140</v>
      </c>
      <c r="AU126" s="188" t="s">
        <v>81</v>
      </c>
      <c r="AY126" s="18" t="s">
        <v>138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8" t="s">
        <v>77</v>
      </c>
      <c r="BK126" s="189">
        <f>ROUND(I126*H126,2)</f>
        <v>0</v>
      </c>
      <c r="BL126" s="18" t="s">
        <v>144</v>
      </c>
      <c r="BM126" s="188" t="s">
        <v>207</v>
      </c>
    </row>
    <row r="127" spans="1:65" s="2" customFormat="1" ht="10.199999999999999">
      <c r="A127" s="35"/>
      <c r="B127" s="36"/>
      <c r="C127" s="37"/>
      <c r="D127" s="190" t="s">
        <v>146</v>
      </c>
      <c r="E127" s="37"/>
      <c r="F127" s="191" t="s">
        <v>208</v>
      </c>
      <c r="G127" s="37"/>
      <c r="H127" s="37"/>
      <c r="I127" s="192"/>
      <c r="J127" s="37"/>
      <c r="K127" s="37"/>
      <c r="L127" s="40"/>
      <c r="M127" s="193"/>
      <c r="N127" s="19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146</v>
      </c>
      <c r="AU127" s="18" t="s">
        <v>81</v>
      </c>
    </row>
    <row r="128" spans="1:65" s="13" customFormat="1" ht="10.199999999999999">
      <c r="B128" s="195"/>
      <c r="C128" s="196"/>
      <c r="D128" s="197" t="s">
        <v>152</v>
      </c>
      <c r="E128" s="198" t="s">
        <v>19</v>
      </c>
      <c r="F128" s="199" t="s">
        <v>102</v>
      </c>
      <c r="G128" s="196"/>
      <c r="H128" s="200">
        <v>148.72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152</v>
      </c>
      <c r="AU128" s="206" t="s">
        <v>81</v>
      </c>
      <c r="AV128" s="13" t="s">
        <v>81</v>
      </c>
      <c r="AW128" s="13" t="s">
        <v>33</v>
      </c>
      <c r="AX128" s="13" t="s">
        <v>72</v>
      </c>
      <c r="AY128" s="206" t="s">
        <v>138</v>
      </c>
    </row>
    <row r="129" spans="1:65" s="13" customFormat="1" ht="10.199999999999999">
      <c r="B129" s="195"/>
      <c r="C129" s="196"/>
      <c r="D129" s="197" t="s">
        <v>152</v>
      </c>
      <c r="E129" s="198" t="s">
        <v>19</v>
      </c>
      <c r="F129" s="199" t="s">
        <v>209</v>
      </c>
      <c r="G129" s="196"/>
      <c r="H129" s="200">
        <v>-50.616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152</v>
      </c>
      <c r="AU129" s="206" t="s">
        <v>81</v>
      </c>
      <c r="AV129" s="13" t="s">
        <v>81</v>
      </c>
      <c r="AW129" s="13" t="s">
        <v>33</v>
      </c>
      <c r="AX129" s="13" t="s">
        <v>72</v>
      </c>
      <c r="AY129" s="206" t="s">
        <v>138</v>
      </c>
    </row>
    <row r="130" spans="1:65" s="2" customFormat="1" ht="62.7" customHeight="1">
      <c r="A130" s="35"/>
      <c r="B130" s="36"/>
      <c r="C130" s="176" t="s">
        <v>210</v>
      </c>
      <c r="D130" s="176" t="s">
        <v>140</v>
      </c>
      <c r="E130" s="177" t="s">
        <v>211</v>
      </c>
      <c r="F130" s="178" t="s">
        <v>212</v>
      </c>
      <c r="G130" s="179" t="s">
        <v>104</v>
      </c>
      <c r="H130" s="180">
        <v>621.18600000000004</v>
      </c>
      <c r="I130" s="181"/>
      <c r="J130" s="182">
        <f>ROUND(I130*H130,2)</f>
        <v>0</v>
      </c>
      <c r="K130" s="183"/>
      <c r="L130" s="40"/>
      <c r="M130" s="184" t="s">
        <v>19</v>
      </c>
      <c r="N130" s="185" t="s">
        <v>43</v>
      </c>
      <c r="O130" s="65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8" t="s">
        <v>144</v>
      </c>
      <c r="AT130" s="188" t="s">
        <v>140</v>
      </c>
      <c r="AU130" s="188" t="s">
        <v>81</v>
      </c>
      <c r="AY130" s="18" t="s">
        <v>138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8" t="s">
        <v>77</v>
      </c>
      <c r="BK130" s="189">
        <f>ROUND(I130*H130,2)</f>
        <v>0</v>
      </c>
      <c r="BL130" s="18" t="s">
        <v>144</v>
      </c>
      <c r="BM130" s="188" t="s">
        <v>213</v>
      </c>
    </row>
    <row r="131" spans="1:65" s="2" customFormat="1" ht="10.199999999999999">
      <c r="A131" s="35"/>
      <c r="B131" s="36"/>
      <c r="C131" s="37"/>
      <c r="D131" s="190" t="s">
        <v>146</v>
      </c>
      <c r="E131" s="37"/>
      <c r="F131" s="191" t="s">
        <v>214</v>
      </c>
      <c r="G131" s="37"/>
      <c r="H131" s="37"/>
      <c r="I131" s="192"/>
      <c r="J131" s="37"/>
      <c r="K131" s="37"/>
      <c r="L131" s="40"/>
      <c r="M131" s="193"/>
      <c r="N131" s="194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146</v>
      </c>
      <c r="AU131" s="18" t="s">
        <v>81</v>
      </c>
    </row>
    <row r="132" spans="1:65" s="13" customFormat="1" ht="10.199999999999999">
      <c r="B132" s="195"/>
      <c r="C132" s="196"/>
      <c r="D132" s="197" t="s">
        <v>152</v>
      </c>
      <c r="E132" s="198" t="s">
        <v>19</v>
      </c>
      <c r="F132" s="199" t="s">
        <v>215</v>
      </c>
      <c r="G132" s="196"/>
      <c r="H132" s="200">
        <v>549.44399999999996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152</v>
      </c>
      <c r="AU132" s="206" t="s">
        <v>81</v>
      </c>
      <c r="AV132" s="13" t="s">
        <v>81</v>
      </c>
      <c r="AW132" s="13" t="s">
        <v>33</v>
      </c>
      <c r="AX132" s="13" t="s">
        <v>72</v>
      </c>
      <c r="AY132" s="206" t="s">
        <v>138</v>
      </c>
    </row>
    <row r="133" spans="1:65" s="13" customFormat="1" ht="10.199999999999999">
      <c r="B133" s="195"/>
      <c r="C133" s="196"/>
      <c r="D133" s="197" t="s">
        <v>152</v>
      </c>
      <c r="E133" s="198" t="s">
        <v>19</v>
      </c>
      <c r="F133" s="199" t="s">
        <v>196</v>
      </c>
      <c r="G133" s="196"/>
      <c r="H133" s="200">
        <v>71.742000000000004</v>
      </c>
      <c r="I133" s="201"/>
      <c r="J133" s="196"/>
      <c r="K133" s="196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152</v>
      </c>
      <c r="AU133" s="206" t="s">
        <v>81</v>
      </c>
      <c r="AV133" s="13" t="s">
        <v>81</v>
      </c>
      <c r="AW133" s="13" t="s">
        <v>33</v>
      </c>
      <c r="AX133" s="13" t="s">
        <v>72</v>
      </c>
      <c r="AY133" s="206" t="s">
        <v>138</v>
      </c>
    </row>
    <row r="134" spans="1:65" s="2" customFormat="1" ht="37.799999999999997" customHeight="1">
      <c r="A134" s="35"/>
      <c r="B134" s="36"/>
      <c r="C134" s="176" t="s">
        <v>216</v>
      </c>
      <c r="D134" s="176" t="s">
        <v>140</v>
      </c>
      <c r="E134" s="177" t="s">
        <v>217</v>
      </c>
      <c r="F134" s="178" t="s">
        <v>218</v>
      </c>
      <c r="G134" s="179" t="s">
        <v>104</v>
      </c>
      <c r="H134" s="180">
        <v>719.29</v>
      </c>
      <c r="I134" s="181"/>
      <c r="J134" s="182">
        <f>ROUND(I134*H134,2)</f>
        <v>0</v>
      </c>
      <c r="K134" s="183"/>
      <c r="L134" s="40"/>
      <c r="M134" s="184" t="s">
        <v>19</v>
      </c>
      <c r="N134" s="185" t="s">
        <v>43</v>
      </c>
      <c r="O134" s="65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8" t="s">
        <v>144</v>
      </c>
      <c r="AT134" s="188" t="s">
        <v>140</v>
      </c>
      <c r="AU134" s="188" t="s">
        <v>81</v>
      </c>
      <c r="AY134" s="18" t="s">
        <v>138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8" t="s">
        <v>77</v>
      </c>
      <c r="BK134" s="189">
        <f>ROUND(I134*H134,2)</f>
        <v>0</v>
      </c>
      <c r="BL134" s="18" t="s">
        <v>144</v>
      </c>
      <c r="BM134" s="188" t="s">
        <v>219</v>
      </c>
    </row>
    <row r="135" spans="1:65" s="13" customFormat="1" ht="10.199999999999999">
      <c r="B135" s="195"/>
      <c r="C135" s="196"/>
      <c r="D135" s="197" t="s">
        <v>152</v>
      </c>
      <c r="E135" s="198" t="s">
        <v>19</v>
      </c>
      <c r="F135" s="199" t="s">
        <v>220</v>
      </c>
      <c r="G135" s="196"/>
      <c r="H135" s="200">
        <v>719.29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152</v>
      </c>
      <c r="AU135" s="206" t="s">
        <v>81</v>
      </c>
      <c r="AV135" s="13" t="s">
        <v>81</v>
      </c>
      <c r="AW135" s="13" t="s">
        <v>33</v>
      </c>
      <c r="AX135" s="13" t="s">
        <v>72</v>
      </c>
      <c r="AY135" s="206" t="s">
        <v>138</v>
      </c>
    </row>
    <row r="136" spans="1:65" s="14" customFormat="1" ht="10.199999999999999">
      <c r="B136" s="207"/>
      <c r="C136" s="208"/>
      <c r="D136" s="197" t="s">
        <v>152</v>
      </c>
      <c r="E136" s="209" t="s">
        <v>19</v>
      </c>
      <c r="F136" s="210" t="s">
        <v>168</v>
      </c>
      <c r="G136" s="208"/>
      <c r="H136" s="211">
        <v>719.29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152</v>
      </c>
      <c r="AU136" s="217" t="s">
        <v>81</v>
      </c>
      <c r="AV136" s="14" t="s">
        <v>144</v>
      </c>
      <c r="AW136" s="14" t="s">
        <v>33</v>
      </c>
      <c r="AX136" s="14" t="s">
        <v>77</v>
      </c>
      <c r="AY136" s="217" t="s">
        <v>138</v>
      </c>
    </row>
    <row r="137" spans="1:65" s="2" customFormat="1" ht="44.25" customHeight="1">
      <c r="A137" s="35"/>
      <c r="B137" s="36"/>
      <c r="C137" s="176" t="s">
        <v>221</v>
      </c>
      <c r="D137" s="176" t="s">
        <v>140</v>
      </c>
      <c r="E137" s="177" t="s">
        <v>222</v>
      </c>
      <c r="F137" s="178" t="s">
        <v>223</v>
      </c>
      <c r="G137" s="179" t="s">
        <v>224</v>
      </c>
      <c r="H137" s="180">
        <v>1222.7929999999999</v>
      </c>
      <c r="I137" s="181"/>
      <c r="J137" s="182">
        <f>ROUND(I137*H137,2)</f>
        <v>0</v>
      </c>
      <c r="K137" s="183"/>
      <c r="L137" s="40"/>
      <c r="M137" s="184" t="s">
        <v>19</v>
      </c>
      <c r="N137" s="185" t="s">
        <v>43</v>
      </c>
      <c r="O137" s="65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8" t="s">
        <v>144</v>
      </c>
      <c r="AT137" s="188" t="s">
        <v>140</v>
      </c>
      <c r="AU137" s="188" t="s">
        <v>81</v>
      </c>
      <c r="AY137" s="18" t="s">
        <v>138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8" t="s">
        <v>77</v>
      </c>
      <c r="BK137" s="189">
        <f>ROUND(I137*H137,2)</f>
        <v>0</v>
      </c>
      <c r="BL137" s="18" t="s">
        <v>144</v>
      </c>
      <c r="BM137" s="188" t="s">
        <v>225</v>
      </c>
    </row>
    <row r="138" spans="1:65" s="13" customFormat="1" ht="10.199999999999999">
      <c r="B138" s="195"/>
      <c r="C138" s="196"/>
      <c r="D138" s="197" t="s">
        <v>152</v>
      </c>
      <c r="E138" s="198" t="s">
        <v>19</v>
      </c>
      <c r="F138" s="199" t="s">
        <v>226</v>
      </c>
      <c r="G138" s="196"/>
      <c r="H138" s="200">
        <v>1222.7929999999999</v>
      </c>
      <c r="I138" s="201"/>
      <c r="J138" s="196"/>
      <c r="K138" s="196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152</v>
      </c>
      <c r="AU138" s="206" t="s">
        <v>81</v>
      </c>
      <c r="AV138" s="13" t="s">
        <v>81</v>
      </c>
      <c r="AW138" s="13" t="s">
        <v>33</v>
      </c>
      <c r="AX138" s="13" t="s">
        <v>72</v>
      </c>
      <c r="AY138" s="206" t="s">
        <v>138</v>
      </c>
    </row>
    <row r="139" spans="1:65" s="14" customFormat="1" ht="10.199999999999999">
      <c r="B139" s="207"/>
      <c r="C139" s="208"/>
      <c r="D139" s="197" t="s">
        <v>152</v>
      </c>
      <c r="E139" s="209" t="s">
        <v>19</v>
      </c>
      <c r="F139" s="210" t="s">
        <v>168</v>
      </c>
      <c r="G139" s="208"/>
      <c r="H139" s="211">
        <v>1222.7929999999999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152</v>
      </c>
      <c r="AU139" s="217" t="s">
        <v>81</v>
      </c>
      <c r="AV139" s="14" t="s">
        <v>144</v>
      </c>
      <c r="AW139" s="14" t="s">
        <v>33</v>
      </c>
      <c r="AX139" s="14" t="s">
        <v>77</v>
      </c>
      <c r="AY139" s="217" t="s">
        <v>138</v>
      </c>
    </row>
    <row r="140" spans="1:65" s="2" customFormat="1" ht="44.25" customHeight="1">
      <c r="A140" s="35"/>
      <c r="B140" s="36"/>
      <c r="C140" s="176" t="s">
        <v>227</v>
      </c>
      <c r="D140" s="176" t="s">
        <v>140</v>
      </c>
      <c r="E140" s="177" t="s">
        <v>228</v>
      </c>
      <c r="F140" s="178" t="s">
        <v>229</v>
      </c>
      <c r="G140" s="179" t="s">
        <v>104</v>
      </c>
      <c r="H140" s="180">
        <v>50.616</v>
      </c>
      <c r="I140" s="181"/>
      <c r="J140" s="182">
        <f>ROUND(I140*H140,2)</f>
        <v>0</v>
      </c>
      <c r="K140" s="183"/>
      <c r="L140" s="40"/>
      <c r="M140" s="184" t="s">
        <v>19</v>
      </c>
      <c r="N140" s="185" t="s">
        <v>43</v>
      </c>
      <c r="O140" s="65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8" t="s">
        <v>144</v>
      </c>
      <c r="AT140" s="188" t="s">
        <v>140</v>
      </c>
      <c r="AU140" s="188" t="s">
        <v>81</v>
      </c>
      <c r="AY140" s="18" t="s">
        <v>138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8" t="s">
        <v>77</v>
      </c>
      <c r="BK140" s="189">
        <f>ROUND(I140*H140,2)</f>
        <v>0</v>
      </c>
      <c r="BL140" s="18" t="s">
        <v>144</v>
      </c>
      <c r="BM140" s="188" t="s">
        <v>230</v>
      </c>
    </row>
    <row r="141" spans="1:65" s="2" customFormat="1" ht="10.199999999999999">
      <c r="A141" s="35"/>
      <c r="B141" s="36"/>
      <c r="C141" s="37"/>
      <c r="D141" s="190" t="s">
        <v>146</v>
      </c>
      <c r="E141" s="37"/>
      <c r="F141" s="191" t="s">
        <v>231</v>
      </c>
      <c r="G141" s="37"/>
      <c r="H141" s="37"/>
      <c r="I141" s="192"/>
      <c r="J141" s="37"/>
      <c r="K141" s="37"/>
      <c r="L141" s="40"/>
      <c r="M141" s="193"/>
      <c r="N141" s="19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146</v>
      </c>
      <c r="AU141" s="18" t="s">
        <v>81</v>
      </c>
    </row>
    <row r="142" spans="1:65" s="13" customFormat="1" ht="10.199999999999999">
      <c r="B142" s="195"/>
      <c r="C142" s="196"/>
      <c r="D142" s="197" t="s">
        <v>152</v>
      </c>
      <c r="E142" s="198" t="s">
        <v>19</v>
      </c>
      <c r="F142" s="199" t="s">
        <v>203</v>
      </c>
      <c r="G142" s="196"/>
      <c r="H142" s="200">
        <v>79.92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152</v>
      </c>
      <c r="AU142" s="206" t="s">
        <v>81</v>
      </c>
      <c r="AV142" s="13" t="s">
        <v>81</v>
      </c>
      <c r="AW142" s="13" t="s">
        <v>33</v>
      </c>
      <c r="AX142" s="13" t="s">
        <v>72</v>
      </c>
      <c r="AY142" s="206" t="s">
        <v>138</v>
      </c>
    </row>
    <row r="143" spans="1:65" s="13" customFormat="1" ht="10.199999999999999">
      <c r="B143" s="195"/>
      <c r="C143" s="196"/>
      <c r="D143" s="197" t="s">
        <v>152</v>
      </c>
      <c r="E143" s="198" t="s">
        <v>19</v>
      </c>
      <c r="F143" s="199" t="s">
        <v>232</v>
      </c>
      <c r="G143" s="196"/>
      <c r="H143" s="200">
        <v>-23.975999999999999</v>
      </c>
      <c r="I143" s="201"/>
      <c r="J143" s="196"/>
      <c r="K143" s="196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152</v>
      </c>
      <c r="AU143" s="206" t="s">
        <v>81</v>
      </c>
      <c r="AV143" s="13" t="s">
        <v>81</v>
      </c>
      <c r="AW143" s="13" t="s">
        <v>33</v>
      </c>
      <c r="AX143" s="13" t="s">
        <v>72</v>
      </c>
      <c r="AY143" s="206" t="s">
        <v>138</v>
      </c>
    </row>
    <row r="144" spans="1:65" s="13" customFormat="1" ht="10.199999999999999">
      <c r="B144" s="195"/>
      <c r="C144" s="196"/>
      <c r="D144" s="197" t="s">
        <v>152</v>
      </c>
      <c r="E144" s="198" t="s">
        <v>19</v>
      </c>
      <c r="F144" s="199" t="s">
        <v>233</v>
      </c>
      <c r="G144" s="196"/>
      <c r="H144" s="200">
        <v>-5.3280000000000003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152</v>
      </c>
      <c r="AU144" s="206" t="s">
        <v>81</v>
      </c>
      <c r="AV144" s="13" t="s">
        <v>81</v>
      </c>
      <c r="AW144" s="13" t="s">
        <v>33</v>
      </c>
      <c r="AX144" s="13" t="s">
        <v>72</v>
      </c>
      <c r="AY144" s="206" t="s">
        <v>138</v>
      </c>
    </row>
    <row r="145" spans="1:65" s="14" customFormat="1" ht="10.199999999999999">
      <c r="B145" s="207"/>
      <c r="C145" s="208"/>
      <c r="D145" s="197" t="s">
        <v>152</v>
      </c>
      <c r="E145" s="209" t="s">
        <v>19</v>
      </c>
      <c r="F145" s="210" t="s">
        <v>168</v>
      </c>
      <c r="G145" s="208"/>
      <c r="H145" s="211">
        <v>50.616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152</v>
      </c>
      <c r="AU145" s="217" t="s">
        <v>81</v>
      </c>
      <c r="AV145" s="14" t="s">
        <v>144</v>
      </c>
      <c r="AW145" s="14" t="s">
        <v>33</v>
      </c>
      <c r="AX145" s="14" t="s">
        <v>77</v>
      </c>
      <c r="AY145" s="217" t="s">
        <v>138</v>
      </c>
    </row>
    <row r="146" spans="1:65" s="2" customFormat="1" ht="66.75" customHeight="1">
      <c r="A146" s="35"/>
      <c r="B146" s="36"/>
      <c r="C146" s="176" t="s">
        <v>8</v>
      </c>
      <c r="D146" s="176" t="s">
        <v>140</v>
      </c>
      <c r="E146" s="177" t="s">
        <v>234</v>
      </c>
      <c r="F146" s="178" t="s">
        <v>235</v>
      </c>
      <c r="G146" s="179" t="s">
        <v>104</v>
      </c>
      <c r="H146" s="180">
        <v>23.975999999999999</v>
      </c>
      <c r="I146" s="181"/>
      <c r="J146" s="182">
        <f>ROUND(I146*H146,2)</f>
        <v>0</v>
      </c>
      <c r="K146" s="183"/>
      <c r="L146" s="40"/>
      <c r="M146" s="184" t="s">
        <v>19</v>
      </c>
      <c r="N146" s="185" t="s">
        <v>43</v>
      </c>
      <c r="O146" s="65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8" t="s">
        <v>144</v>
      </c>
      <c r="AT146" s="188" t="s">
        <v>140</v>
      </c>
      <c r="AU146" s="188" t="s">
        <v>81</v>
      </c>
      <c r="AY146" s="18" t="s">
        <v>138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8" t="s">
        <v>77</v>
      </c>
      <c r="BK146" s="189">
        <f>ROUND(I146*H146,2)</f>
        <v>0</v>
      </c>
      <c r="BL146" s="18" t="s">
        <v>144</v>
      </c>
      <c r="BM146" s="188" t="s">
        <v>236</v>
      </c>
    </row>
    <row r="147" spans="1:65" s="13" customFormat="1" ht="10.199999999999999">
      <c r="B147" s="195"/>
      <c r="C147" s="196"/>
      <c r="D147" s="197" t="s">
        <v>152</v>
      </c>
      <c r="E147" s="198" t="s">
        <v>19</v>
      </c>
      <c r="F147" s="199" t="s">
        <v>237</v>
      </c>
      <c r="G147" s="196"/>
      <c r="H147" s="200">
        <v>23.975999999999999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152</v>
      </c>
      <c r="AU147" s="206" t="s">
        <v>81</v>
      </c>
      <c r="AV147" s="13" t="s">
        <v>81</v>
      </c>
      <c r="AW147" s="13" t="s">
        <v>33</v>
      </c>
      <c r="AX147" s="13" t="s">
        <v>72</v>
      </c>
      <c r="AY147" s="206" t="s">
        <v>138</v>
      </c>
    </row>
    <row r="148" spans="1:65" s="14" customFormat="1" ht="10.199999999999999">
      <c r="B148" s="207"/>
      <c r="C148" s="208"/>
      <c r="D148" s="197" t="s">
        <v>152</v>
      </c>
      <c r="E148" s="209" t="s">
        <v>19</v>
      </c>
      <c r="F148" s="210" t="s">
        <v>168</v>
      </c>
      <c r="G148" s="208"/>
      <c r="H148" s="211">
        <v>23.975999999999999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152</v>
      </c>
      <c r="AU148" s="217" t="s">
        <v>81</v>
      </c>
      <c r="AV148" s="14" t="s">
        <v>144</v>
      </c>
      <c r="AW148" s="14" t="s">
        <v>33</v>
      </c>
      <c r="AX148" s="14" t="s">
        <v>77</v>
      </c>
      <c r="AY148" s="217" t="s">
        <v>138</v>
      </c>
    </row>
    <row r="149" spans="1:65" s="2" customFormat="1" ht="16.5" customHeight="1">
      <c r="A149" s="35"/>
      <c r="B149" s="36"/>
      <c r="C149" s="218" t="s">
        <v>238</v>
      </c>
      <c r="D149" s="218" t="s">
        <v>239</v>
      </c>
      <c r="E149" s="219" t="s">
        <v>240</v>
      </c>
      <c r="F149" s="220" t="s">
        <v>241</v>
      </c>
      <c r="G149" s="221" t="s">
        <v>224</v>
      </c>
      <c r="H149" s="222">
        <v>43.156999999999996</v>
      </c>
      <c r="I149" s="223"/>
      <c r="J149" s="224">
        <f>ROUND(I149*H149,2)</f>
        <v>0</v>
      </c>
      <c r="K149" s="225"/>
      <c r="L149" s="226"/>
      <c r="M149" s="227" t="s">
        <v>19</v>
      </c>
      <c r="N149" s="228" t="s">
        <v>43</v>
      </c>
      <c r="O149" s="65"/>
      <c r="P149" s="186">
        <f>O149*H149</f>
        <v>0</v>
      </c>
      <c r="Q149" s="186">
        <v>1</v>
      </c>
      <c r="R149" s="186">
        <f>Q149*H149</f>
        <v>43.156999999999996</v>
      </c>
      <c r="S149" s="186">
        <v>0</v>
      </c>
      <c r="T149" s="18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8" t="s">
        <v>190</v>
      </c>
      <c r="AT149" s="188" t="s">
        <v>239</v>
      </c>
      <c r="AU149" s="188" t="s">
        <v>81</v>
      </c>
      <c r="AY149" s="18" t="s">
        <v>138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8" t="s">
        <v>77</v>
      </c>
      <c r="BK149" s="189">
        <f>ROUND(I149*H149,2)</f>
        <v>0</v>
      </c>
      <c r="BL149" s="18" t="s">
        <v>144</v>
      </c>
      <c r="BM149" s="188" t="s">
        <v>242</v>
      </c>
    </row>
    <row r="150" spans="1:65" s="2" customFormat="1" ht="10.199999999999999">
      <c r="A150" s="35"/>
      <c r="B150" s="36"/>
      <c r="C150" s="37"/>
      <c r="D150" s="190" t="s">
        <v>146</v>
      </c>
      <c r="E150" s="37"/>
      <c r="F150" s="191" t="s">
        <v>243</v>
      </c>
      <c r="G150" s="37"/>
      <c r="H150" s="37"/>
      <c r="I150" s="192"/>
      <c r="J150" s="37"/>
      <c r="K150" s="37"/>
      <c r="L150" s="40"/>
      <c r="M150" s="193"/>
      <c r="N150" s="19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81</v>
      </c>
    </row>
    <row r="151" spans="1:65" s="13" customFormat="1" ht="10.199999999999999">
      <c r="B151" s="195"/>
      <c r="C151" s="196"/>
      <c r="D151" s="197" t="s">
        <v>152</v>
      </c>
      <c r="E151" s="198" t="s">
        <v>19</v>
      </c>
      <c r="F151" s="199" t="s">
        <v>244</v>
      </c>
      <c r="G151" s="196"/>
      <c r="H151" s="200">
        <v>43.156999999999996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152</v>
      </c>
      <c r="AU151" s="206" t="s">
        <v>81</v>
      </c>
      <c r="AV151" s="13" t="s">
        <v>81</v>
      </c>
      <c r="AW151" s="13" t="s">
        <v>33</v>
      </c>
      <c r="AX151" s="13" t="s">
        <v>72</v>
      </c>
      <c r="AY151" s="206" t="s">
        <v>138</v>
      </c>
    </row>
    <row r="152" spans="1:65" s="14" customFormat="1" ht="10.199999999999999">
      <c r="B152" s="207"/>
      <c r="C152" s="208"/>
      <c r="D152" s="197" t="s">
        <v>152</v>
      </c>
      <c r="E152" s="209" t="s">
        <v>19</v>
      </c>
      <c r="F152" s="210" t="s">
        <v>168</v>
      </c>
      <c r="G152" s="208"/>
      <c r="H152" s="211">
        <v>43.156999999999996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152</v>
      </c>
      <c r="AU152" s="217" t="s">
        <v>81</v>
      </c>
      <c r="AV152" s="14" t="s">
        <v>144</v>
      </c>
      <c r="AW152" s="14" t="s">
        <v>33</v>
      </c>
      <c r="AX152" s="14" t="s">
        <v>77</v>
      </c>
      <c r="AY152" s="217" t="s">
        <v>138</v>
      </c>
    </row>
    <row r="153" spans="1:65" s="2" customFormat="1" ht="37.799999999999997" customHeight="1">
      <c r="A153" s="35"/>
      <c r="B153" s="36"/>
      <c r="C153" s="176" t="s">
        <v>245</v>
      </c>
      <c r="D153" s="176" t="s">
        <v>140</v>
      </c>
      <c r="E153" s="177" t="s">
        <v>246</v>
      </c>
      <c r="F153" s="178" t="s">
        <v>247</v>
      </c>
      <c r="G153" s="179" t="s">
        <v>89</v>
      </c>
      <c r="H153" s="180">
        <v>709.5</v>
      </c>
      <c r="I153" s="181"/>
      <c r="J153" s="182">
        <f>ROUND(I153*H153,2)</f>
        <v>0</v>
      </c>
      <c r="K153" s="183"/>
      <c r="L153" s="40"/>
      <c r="M153" s="184" t="s">
        <v>19</v>
      </c>
      <c r="N153" s="185" t="s">
        <v>43</v>
      </c>
      <c r="O153" s="65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8" t="s">
        <v>144</v>
      </c>
      <c r="AT153" s="188" t="s">
        <v>140</v>
      </c>
      <c r="AU153" s="188" t="s">
        <v>81</v>
      </c>
      <c r="AY153" s="18" t="s">
        <v>138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77</v>
      </c>
      <c r="BK153" s="189">
        <f>ROUND(I153*H153,2)</f>
        <v>0</v>
      </c>
      <c r="BL153" s="18" t="s">
        <v>144</v>
      </c>
      <c r="BM153" s="188" t="s">
        <v>248</v>
      </c>
    </row>
    <row r="154" spans="1:65" s="2" customFormat="1" ht="10.199999999999999">
      <c r="A154" s="35"/>
      <c r="B154" s="36"/>
      <c r="C154" s="37"/>
      <c r="D154" s="190" t="s">
        <v>146</v>
      </c>
      <c r="E154" s="37"/>
      <c r="F154" s="191" t="s">
        <v>249</v>
      </c>
      <c r="G154" s="37"/>
      <c r="H154" s="37"/>
      <c r="I154" s="192"/>
      <c r="J154" s="37"/>
      <c r="K154" s="37"/>
      <c r="L154" s="40"/>
      <c r="M154" s="193"/>
      <c r="N154" s="194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146</v>
      </c>
      <c r="AU154" s="18" t="s">
        <v>81</v>
      </c>
    </row>
    <row r="155" spans="1:65" s="13" customFormat="1" ht="40.799999999999997">
      <c r="B155" s="195"/>
      <c r="C155" s="196"/>
      <c r="D155" s="197" t="s">
        <v>152</v>
      </c>
      <c r="E155" s="198" t="s">
        <v>19</v>
      </c>
      <c r="F155" s="199" t="s">
        <v>250</v>
      </c>
      <c r="G155" s="196"/>
      <c r="H155" s="200">
        <v>193.4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152</v>
      </c>
      <c r="AU155" s="206" t="s">
        <v>81</v>
      </c>
      <c r="AV155" s="13" t="s">
        <v>81</v>
      </c>
      <c r="AW155" s="13" t="s">
        <v>33</v>
      </c>
      <c r="AX155" s="13" t="s">
        <v>72</v>
      </c>
      <c r="AY155" s="206" t="s">
        <v>138</v>
      </c>
    </row>
    <row r="156" spans="1:65" s="13" customFormat="1" ht="30.6">
      <c r="B156" s="195"/>
      <c r="C156" s="196"/>
      <c r="D156" s="197" t="s">
        <v>152</v>
      </c>
      <c r="E156" s="198" t="s">
        <v>19</v>
      </c>
      <c r="F156" s="199" t="s">
        <v>251</v>
      </c>
      <c r="G156" s="196"/>
      <c r="H156" s="200">
        <v>516.1</v>
      </c>
      <c r="I156" s="201"/>
      <c r="J156" s="196"/>
      <c r="K156" s="196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152</v>
      </c>
      <c r="AU156" s="206" t="s">
        <v>81</v>
      </c>
      <c r="AV156" s="13" t="s">
        <v>81</v>
      </c>
      <c r="AW156" s="13" t="s">
        <v>33</v>
      </c>
      <c r="AX156" s="13" t="s">
        <v>72</v>
      </c>
      <c r="AY156" s="206" t="s">
        <v>138</v>
      </c>
    </row>
    <row r="157" spans="1:65" s="2" customFormat="1" ht="37.799999999999997" customHeight="1">
      <c r="A157" s="35"/>
      <c r="B157" s="36"/>
      <c r="C157" s="176" t="s">
        <v>252</v>
      </c>
      <c r="D157" s="176" t="s">
        <v>140</v>
      </c>
      <c r="E157" s="177" t="s">
        <v>253</v>
      </c>
      <c r="F157" s="178" t="s">
        <v>254</v>
      </c>
      <c r="G157" s="179" t="s">
        <v>89</v>
      </c>
      <c r="H157" s="180">
        <v>709.5</v>
      </c>
      <c r="I157" s="181"/>
      <c r="J157" s="182">
        <f>ROUND(I157*H157,2)</f>
        <v>0</v>
      </c>
      <c r="K157" s="183"/>
      <c r="L157" s="40"/>
      <c r="M157" s="184" t="s">
        <v>19</v>
      </c>
      <c r="N157" s="185" t="s">
        <v>43</v>
      </c>
      <c r="O157" s="65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8" t="s">
        <v>144</v>
      </c>
      <c r="AT157" s="188" t="s">
        <v>140</v>
      </c>
      <c r="AU157" s="188" t="s">
        <v>81</v>
      </c>
      <c r="AY157" s="18" t="s">
        <v>138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77</v>
      </c>
      <c r="BK157" s="189">
        <f>ROUND(I157*H157,2)</f>
        <v>0</v>
      </c>
      <c r="BL157" s="18" t="s">
        <v>144</v>
      </c>
      <c r="BM157" s="188" t="s">
        <v>255</v>
      </c>
    </row>
    <row r="158" spans="1:65" s="2" customFormat="1" ht="10.199999999999999">
      <c r="A158" s="35"/>
      <c r="B158" s="36"/>
      <c r="C158" s="37"/>
      <c r="D158" s="190" t="s">
        <v>146</v>
      </c>
      <c r="E158" s="37"/>
      <c r="F158" s="191" t="s">
        <v>256</v>
      </c>
      <c r="G158" s="37"/>
      <c r="H158" s="37"/>
      <c r="I158" s="192"/>
      <c r="J158" s="37"/>
      <c r="K158" s="37"/>
      <c r="L158" s="40"/>
      <c r="M158" s="193"/>
      <c r="N158" s="194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146</v>
      </c>
      <c r="AU158" s="18" t="s">
        <v>81</v>
      </c>
    </row>
    <row r="159" spans="1:65" s="13" customFormat="1" ht="10.199999999999999">
      <c r="B159" s="195"/>
      <c r="C159" s="196"/>
      <c r="D159" s="197" t="s">
        <v>152</v>
      </c>
      <c r="E159" s="198" t="s">
        <v>19</v>
      </c>
      <c r="F159" s="199" t="s">
        <v>106</v>
      </c>
      <c r="G159" s="196"/>
      <c r="H159" s="200">
        <v>709.5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152</v>
      </c>
      <c r="AU159" s="206" t="s">
        <v>81</v>
      </c>
      <c r="AV159" s="13" t="s">
        <v>81</v>
      </c>
      <c r="AW159" s="13" t="s">
        <v>33</v>
      </c>
      <c r="AX159" s="13" t="s">
        <v>72</v>
      </c>
      <c r="AY159" s="206" t="s">
        <v>138</v>
      </c>
    </row>
    <row r="160" spans="1:65" s="2" customFormat="1" ht="16.5" customHeight="1">
      <c r="A160" s="35"/>
      <c r="B160" s="36"/>
      <c r="C160" s="218" t="s">
        <v>257</v>
      </c>
      <c r="D160" s="218" t="s">
        <v>239</v>
      </c>
      <c r="E160" s="219" t="s">
        <v>258</v>
      </c>
      <c r="F160" s="220" t="s">
        <v>259</v>
      </c>
      <c r="G160" s="221" t="s">
        <v>260</v>
      </c>
      <c r="H160" s="222">
        <v>10.643000000000001</v>
      </c>
      <c r="I160" s="223"/>
      <c r="J160" s="224">
        <f>ROUND(I160*H160,2)</f>
        <v>0</v>
      </c>
      <c r="K160" s="225"/>
      <c r="L160" s="226"/>
      <c r="M160" s="227" t="s">
        <v>19</v>
      </c>
      <c r="N160" s="228" t="s">
        <v>43</v>
      </c>
      <c r="O160" s="65"/>
      <c r="P160" s="186">
        <f>O160*H160</f>
        <v>0</v>
      </c>
      <c r="Q160" s="186">
        <v>1E-3</v>
      </c>
      <c r="R160" s="186">
        <f>Q160*H160</f>
        <v>1.0643000000000001E-2</v>
      </c>
      <c r="S160" s="186">
        <v>0</v>
      </c>
      <c r="T160" s="18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8" t="s">
        <v>190</v>
      </c>
      <c r="AT160" s="188" t="s">
        <v>239</v>
      </c>
      <c r="AU160" s="188" t="s">
        <v>81</v>
      </c>
      <c r="AY160" s="18" t="s">
        <v>138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8" t="s">
        <v>77</v>
      </c>
      <c r="BK160" s="189">
        <f>ROUND(I160*H160,2)</f>
        <v>0</v>
      </c>
      <c r="BL160" s="18" t="s">
        <v>144</v>
      </c>
      <c r="BM160" s="188" t="s">
        <v>261</v>
      </c>
    </row>
    <row r="161" spans="1:65" s="2" customFormat="1" ht="10.199999999999999">
      <c r="A161" s="35"/>
      <c r="B161" s="36"/>
      <c r="C161" s="37"/>
      <c r="D161" s="190" t="s">
        <v>146</v>
      </c>
      <c r="E161" s="37"/>
      <c r="F161" s="191" t="s">
        <v>262</v>
      </c>
      <c r="G161" s="37"/>
      <c r="H161" s="37"/>
      <c r="I161" s="192"/>
      <c r="J161" s="37"/>
      <c r="K161" s="37"/>
      <c r="L161" s="40"/>
      <c r="M161" s="193"/>
      <c r="N161" s="19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146</v>
      </c>
      <c r="AU161" s="18" t="s">
        <v>81</v>
      </c>
    </row>
    <row r="162" spans="1:65" s="13" customFormat="1" ht="10.199999999999999">
      <c r="B162" s="195"/>
      <c r="C162" s="196"/>
      <c r="D162" s="197" t="s">
        <v>152</v>
      </c>
      <c r="E162" s="198" t="s">
        <v>19</v>
      </c>
      <c r="F162" s="199" t="s">
        <v>263</v>
      </c>
      <c r="G162" s="196"/>
      <c r="H162" s="200">
        <v>10.643000000000001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152</v>
      </c>
      <c r="AU162" s="206" t="s">
        <v>81</v>
      </c>
      <c r="AV162" s="13" t="s">
        <v>81</v>
      </c>
      <c r="AW162" s="13" t="s">
        <v>33</v>
      </c>
      <c r="AX162" s="13" t="s">
        <v>72</v>
      </c>
      <c r="AY162" s="206" t="s">
        <v>138</v>
      </c>
    </row>
    <row r="163" spans="1:65" s="2" customFormat="1" ht="33" customHeight="1">
      <c r="A163" s="35"/>
      <c r="B163" s="36"/>
      <c r="C163" s="176" t="s">
        <v>264</v>
      </c>
      <c r="D163" s="176" t="s">
        <v>140</v>
      </c>
      <c r="E163" s="177" t="s">
        <v>265</v>
      </c>
      <c r="F163" s="178" t="s">
        <v>266</v>
      </c>
      <c r="G163" s="179" t="s">
        <v>89</v>
      </c>
      <c r="H163" s="180">
        <v>2222.04</v>
      </c>
      <c r="I163" s="181"/>
      <c r="J163" s="182">
        <f>ROUND(I163*H163,2)</f>
        <v>0</v>
      </c>
      <c r="K163" s="183"/>
      <c r="L163" s="40"/>
      <c r="M163" s="184" t="s">
        <v>19</v>
      </c>
      <c r="N163" s="185" t="s">
        <v>43</v>
      </c>
      <c r="O163" s="65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8" t="s">
        <v>144</v>
      </c>
      <c r="AT163" s="188" t="s">
        <v>140</v>
      </c>
      <c r="AU163" s="188" t="s">
        <v>81</v>
      </c>
      <c r="AY163" s="18" t="s">
        <v>138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8" t="s">
        <v>77</v>
      </c>
      <c r="BK163" s="189">
        <f>ROUND(I163*H163,2)</f>
        <v>0</v>
      </c>
      <c r="BL163" s="18" t="s">
        <v>144</v>
      </c>
      <c r="BM163" s="188" t="s">
        <v>267</v>
      </c>
    </row>
    <row r="164" spans="1:65" s="2" customFormat="1" ht="10.199999999999999">
      <c r="A164" s="35"/>
      <c r="B164" s="36"/>
      <c r="C164" s="37"/>
      <c r="D164" s="190" t="s">
        <v>146</v>
      </c>
      <c r="E164" s="37"/>
      <c r="F164" s="191" t="s">
        <v>268</v>
      </c>
      <c r="G164" s="37"/>
      <c r="H164" s="37"/>
      <c r="I164" s="192"/>
      <c r="J164" s="37"/>
      <c r="K164" s="37"/>
      <c r="L164" s="40"/>
      <c r="M164" s="193"/>
      <c r="N164" s="19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146</v>
      </c>
      <c r="AU164" s="18" t="s">
        <v>81</v>
      </c>
    </row>
    <row r="165" spans="1:65" s="13" customFormat="1" ht="10.199999999999999">
      <c r="B165" s="195"/>
      <c r="C165" s="196"/>
      <c r="D165" s="197" t="s">
        <v>152</v>
      </c>
      <c r="E165" s="198" t="s">
        <v>19</v>
      </c>
      <c r="F165" s="199" t="s">
        <v>269</v>
      </c>
      <c r="G165" s="196"/>
      <c r="H165" s="200">
        <v>1569.84</v>
      </c>
      <c r="I165" s="201"/>
      <c r="J165" s="196"/>
      <c r="K165" s="196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152</v>
      </c>
      <c r="AU165" s="206" t="s">
        <v>81</v>
      </c>
      <c r="AV165" s="13" t="s">
        <v>81</v>
      </c>
      <c r="AW165" s="13" t="s">
        <v>33</v>
      </c>
      <c r="AX165" s="13" t="s">
        <v>72</v>
      </c>
      <c r="AY165" s="206" t="s">
        <v>138</v>
      </c>
    </row>
    <row r="166" spans="1:65" s="13" customFormat="1" ht="10.199999999999999">
      <c r="B166" s="195"/>
      <c r="C166" s="196"/>
      <c r="D166" s="197" t="s">
        <v>152</v>
      </c>
      <c r="E166" s="198" t="s">
        <v>19</v>
      </c>
      <c r="F166" s="199" t="s">
        <v>95</v>
      </c>
      <c r="G166" s="196"/>
      <c r="H166" s="200">
        <v>652.20000000000005</v>
      </c>
      <c r="I166" s="201"/>
      <c r="J166" s="196"/>
      <c r="K166" s="196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152</v>
      </c>
      <c r="AU166" s="206" t="s">
        <v>81</v>
      </c>
      <c r="AV166" s="13" t="s">
        <v>81</v>
      </c>
      <c r="AW166" s="13" t="s">
        <v>33</v>
      </c>
      <c r="AX166" s="13" t="s">
        <v>72</v>
      </c>
      <c r="AY166" s="206" t="s">
        <v>138</v>
      </c>
    </row>
    <row r="167" spans="1:65" s="2" customFormat="1" ht="55.5" customHeight="1">
      <c r="A167" s="35"/>
      <c r="B167" s="36"/>
      <c r="C167" s="176" t="s">
        <v>7</v>
      </c>
      <c r="D167" s="176" t="s">
        <v>140</v>
      </c>
      <c r="E167" s="177" t="s">
        <v>270</v>
      </c>
      <c r="F167" s="178" t="s">
        <v>271</v>
      </c>
      <c r="G167" s="179" t="s">
        <v>100</v>
      </c>
      <c r="H167" s="180">
        <v>430</v>
      </c>
      <c r="I167" s="181"/>
      <c r="J167" s="182">
        <f>ROUND(I167*H167,2)</f>
        <v>0</v>
      </c>
      <c r="K167" s="183"/>
      <c r="L167" s="40"/>
      <c r="M167" s="184" t="s">
        <v>19</v>
      </c>
      <c r="N167" s="185" t="s">
        <v>43</v>
      </c>
      <c r="O167" s="65"/>
      <c r="P167" s="186">
        <f>O167*H167</f>
        <v>0</v>
      </c>
      <c r="Q167" s="186">
        <v>0.20469000000000001</v>
      </c>
      <c r="R167" s="186">
        <f>Q167*H167</f>
        <v>88.0167</v>
      </c>
      <c r="S167" s="186">
        <v>0</v>
      </c>
      <c r="T167" s="18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8" t="s">
        <v>144</v>
      </c>
      <c r="AT167" s="188" t="s">
        <v>140</v>
      </c>
      <c r="AU167" s="188" t="s">
        <v>81</v>
      </c>
      <c r="AY167" s="18" t="s">
        <v>138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77</v>
      </c>
      <c r="BK167" s="189">
        <f>ROUND(I167*H167,2)</f>
        <v>0</v>
      </c>
      <c r="BL167" s="18" t="s">
        <v>144</v>
      </c>
      <c r="BM167" s="188" t="s">
        <v>272</v>
      </c>
    </row>
    <row r="168" spans="1:65" s="2" customFormat="1" ht="10.199999999999999">
      <c r="A168" s="35"/>
      <c r="B168" s="36"/>
      <c r="C168" s="37"/>
      <c r="D168" s="190" t="s">
        <v>146</v>
      </c>
      <c r="E168" s="37"/>
      <c r="F168" s="191" t="s">
        <v>273</v>
      </c>
      <c r="G168" s="37"/>
      <c r="H168" s="37"/>
      <c r="I168" s="192"/>
      <c r="J168" s="37"/>
      <c r="K168" s="37"/>
      <c r="L168" s="40"/>
      <c r="M168" s="193"/>
      <c r="N168" s="19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81</v>
      </c>
    </row>
    <row r="169" spans="1:65" s="13" customFormat="1" ht="20.399999999999999">
      <c r="B169" s="195"/>
      <c r="C169" s="196"/>
      <c r="D169" s="197" t="s">
        <v>152</v>
      </c>
      <c r="E169" s="198" t="s">
        <v>19</v>
      </c>
      <c r="F169" s="199" t="s">
        <v>274</v>
      </c>
      <c r="G169" s="196"/>
      <c r="H169" s="200">
        <v>430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152</v>
      </c>
      <c r="AU169" s="206" t="s">
        <v>81</v>
      </c>
      <c r="AV169" s="13" t="s">
        <v>81</v>
      </c>
      <c r="AW169" s="13" t="s">
        <v>33</v>
      </c>
      <c r="AX169" s="13" t="s">
        <v>72</v>
      </c>
      <c r="AY169" s="206" t="s">
        <v>138</v>
      </c>
    </row>
    <row r="170" spans="1:65" s="12" customFormat="1" ht="22.8" customHeight="1">
      <c r="B170" s="160"/>
      <c r="C170" s="161"/>
      <c r="D170" s="162" t="s">
        <v>71</v>
      </c>
      <c r="E170" s="174" t="s">
        <v>144</v>
      </c>
      <c r="F170" s="174" t="s">
        <v>275</v>
      </c>
      <c r="G170" s="161"/>
      <c r="H170" s="161"/>
      <c r="I170" s="164"/>
      <c r="J170" s="175">
        <f>BK170</f>
        <v>0</v>
      </c>
      <c r="K170" s="161"/>
      <c r="L170" s="166"/>
      <c r="M170" s="167"/>
      <c r="N170" s="168"/>
      <c r="O170" s="168"/>
      <c r="P170" s="169">
        <f>SUM(P171:P173)</f>
        <v>0</v>
      </c>
      <c r="Q170" s="168"/>
      <c r="R170" s="169">
        <f>SUM(R171:R173)</f>
        <v>10.074022560000001</v>
      </c>
      <c r="S170" s="168"/>
      <c r="T170" s="170">
        <f>SUM(T171:T173)</f>
        <v>0</v>
      </c>
      <c r="AR170" s="171" t="s">
        <v>77</v>
      </c>
      <c r="AT170" s="172" t="s">
        <v>71</v>
      </c>
      <c r="AU170" s="172" t="s">
        <v>77</v>
      </c>
      <c r="AY170" s="171" t="s">
        <v>138</v>
      </c>
      <c r="BK170" s="173">
        <f>SUM(BK171:BK173)</f>
        <v>0</v>
      </c>
    </row>
    <row r="171" spans="1:65" s="2" customFormat="1" ht="33" customHeight="1">
      <c r="A171" s="35"/>
      <c r="B171" s="36"/>
      <c r="C171" s="176" t="s">
        <v>276</v>
      </c>
      <c r="D171" s="176" t="s">
        <v>140</v>
      </c>
      <c r="E171" s="177" t="s">
        <v>277</v>
      </c>
      <c r="F171" s="178" t="s">
        <v>278</v>
      </c>
      <c r="G171" s="179" t="s">
        <v>104</v>
      </c>
      <c r="H171" s="180">
        <v>5.3280000000000003</v>
      </c>
      <c r="I171" s="181"/>
      <c r="J171" s="182">
        <f>ROUND(I171*H171,2)</f>
        <v>0</v>
      </c>
      <c r="K171" s="183"/>
      <c r="L171" s="40"/>
      <c r="M171" s="184" t="s">
        <v>19</v>
      </c>
      <c r="N171" s="185" t="s">
        <v>43</v>
      </c>
      <c r="O171" s="65"/>
      <c r="P171" s="186">
        <f>O171*H171</f>
        <v>0</v>
      </c>
      <c r="Q171" s="186">
        <v>1.8907700000000001</v>
      </c>
      <c r="R171" s="186">
        <f>Q171*H171</f>
        <v>10.074022560000001</v>
      </c>
      <c r="S171" s="186">
        <v>0</v>
      </c>
      <c r="T171" s="18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8" t="s">
        <v>144</v>
      </c>
      <c r="AT171" s="188" t="s">
        <v>140</v>
      </c>
      <c r="AU171" s="188" t="s">
        <v>81</v>
      </c>
      <c r="AY171" s="18" t="s">
        <v>138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8" t="s">
        <v>77</v>
      </c>
      <c r="BK171" s="189">
        <f>ROUND(I171*H171,2)</f>
        <v>0</v>
      </c>
      <c r="BL171" s="18" t="s">
        <v>144</v>
      </c>
      <c r="BM171" s="188" t="s">
        <v>279</v>
      </c>
    </row>
    <row r="172" spans="1:65" s="13" customFormat="1" ht="10.199999999999999">
      <c r="B172" s="195"/>
      <c r="C172" s="196"/>
      <c r="D172" s="197" t="s">
        <v>152</v>
      </c>
      <c r="E172" s="198" t="s">
        <v>19</v>
      </c>
      <c r="F172" s="199" t="s">
        <v>280</v>
      </c>
      <c r="G172" s="196"/>
      <c r="H172" s="200">
        <v>5.3280000000000003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152</v>
      </c>
      <c r="AU172" s="206" t="s">
        <v>81</v>
      </c>
      <c r="AV172" s="13" t="s">
        <v>81</v>
      </c>
      <c r="AW172" s="13" t="s">
        <v>33</v>
      </c>
      <c r="AX172" s="13" t="s">
        <v>72</v>
      </c>
      <c r="AY172" s="206" t="s">
        <v>138</v>
      </c>
    </row>
    <row r="173" spans="1:65" s="14" customFormat="1" ht="10.199999999999999">
      <c r="B173" s="207"/>
      <c r="C173" s="208"/>
      <c r="D173" s="197" t="s">
        <v>152</v>
      </c>
      <c r="E173" s="209" t="s">
        <v>19</v>
      </c>
      <c r="F173" s="210" t="s">
        <v>168</v>
      </c>
      <c r="G173" s="208"/>
      <c r="H173" s="211">
        <v>5.3280000000000003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152</v>
      </c>
      <c r="AU173" s="217" t="s">
        <v>81</v>
      </c>
      <c r="AV173" s="14" t="s">
        <v>144</v>
      </c>
      <c r="AW173" s="14" t="s">
        <v>33</v>
      </c>
      <c r="AX173" s="14" t="s">
        <v>77</v>
      </c>
      <c r="AY173" s="217" t="s">
        <v>138</v>
      </c>
    </row>
    <row r="174" spans="1:65" s="12" customFormat="1" ht="22.8" customHeight="1">
      <c r="B174" s="160"/>
      <c r="C174" s="161"/>
      <c r="D174" s="162" t="s">
        <v>71</v>
      </c>
      <c r="E174" s="174" t="s">
        <v>169</v>
      </c>
      <c r="F174" s="174" t="s">
        <v>281</v>
      </c>
      <c r="G174" s="161"/>
      <c r="H174" s="161"/>
      <c r="I174" s="164"/>
      <c r="J174" s="175">
        <f>BK174</f>
        <v>0</v>
      </c>
      <c r="K174" s="161"/>
      <c r="L174" s="166"/>
      <c r="M174" s="167"/>
      <c r="N174" s="168"/>
      <c r="O174" s="168"/>
      <c r="P174" s="169">
        <f>SUM(P175:P231)</f>
        <v>0</v>
      </c>
      <c r="Q174" s="168"/>
      <c r="R174" s="169">
        <f>SUM(R175:R231)</f>
        <v>1729.0561830000001</v>
      </c>
      <c r="S174" s="168"/>
      <c r="T174" s="170">
        <f>SUM(T175:T231)</f>
        <v>0</v>
      </c>
      <c r="AR174" s="171" t="s">
        <v>77</v>
      </c>
      <c r="AT174" s="172" t="s">
        <v>71</v>
      </c>
      <c r="AU174" s="172" t="s">
        <v>77</v>
      </c>
      <c r="AY174" s="171" t="s">
        <v>138</v>
      </c>
      <c r="BK174" s="173">
        <f>SUM(BK175:BK231)</f>
        <v>0</v>
      </c>
    </row>
    <row r="175" spans="1:65" s="2" customFormat="1" ht="24.15" customHeight="1">
      <c r="A175" s="35"/>
      <c r="B175" s="36"/>
      <c r="C175" s="176" t="s">
        <v>282</v>
      </c>
      <c r="D175" s="176" t="s">
        <v>140</v>
      </c>
      <c r="E175" s="177" t="s">
        <v>283</v>
      </c>
      <c r="F175" s="178" t="s">
        <v>284</v>
      </c>
      <c r="G175" s="179" t="s">
        <v>89</v>
      </c>
      <c r="H175" s="180">
        <v>3420</v>
      </c>
      <c r="I175" s="181"/>
      <c r="J175" s="182">
        <f>ROUND(I175*H175,2)</f>
        <v>0</v>
      </c>
      <c r="K175" s="183"/>
      <c r="L175" s="40"/>
      <c r="M175" s="184" t="s">
        <v>19</v>
      </c>
      <c r="N175" s="185" t="s">
        <v>43</v>
      </c>
      <c r="O175" s="65"/>
      <c r="P175" s="186">
        <f>O175*H175</f>
        <v>0</v>
      </c>
      <c r="Q175" s="186">
        <v>0.34499999999999997</v>
      </c>
      <c r="R175" s="186">
        <f>Q175*H175</f>
        <v>1179.8999999999999</v>
      </c>
      <c r="S175" s="186">
        <v>0</v>
      </c>
      <c r="T175" s="18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8" t="s">
        <v>144</v>
      </c>
      <c r="AT175" s="188" t="s">
        <v>140</v>
      </c>
      <c r="AU175" s="188" t="s">
        <v>81</v>
      </c>
      <c r="AY175" s="18" t="s">
        <v>138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77</v>
      </c>
      <c r="BK175" s="189">
        <f>ROUND(I175*H175,2)</f>
        <v>0</v>
      </c>
      <c r="BL175" s="18" t="s">
        <v>144</v>
      </c>
      <c r="BM175" s="188" t="s">
        <v>285</v>
      </c>
    </row>
    <row r="176" spans="1:65" s="2" customFormat="1" ht="10.199999999999999">
      <c r="A176" s="35"/>
      <c r="B176" s="36"/>
      <c r="C176" s="37"/>
      <c r="D176" s="190" t="s">
        <v>146</v>
      </c>
      <c r="E176" s="37"/>
      <c r="F176" s="191" t="s">
        <v>286</v>
      </c>
      <c r="G176" s="37"/>
      <c r="H176" s="37"/>
      <c r="I176" s="192"/>
      <c r="J176" s="37"/>
      <c r="K176" s="37"/>
      <c r="L176" s="40"/>
      <c r="M176" s="193"/>
      <c r="N176" s="194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146</v>
      </c>
      <c r="AU176" s="18" t="s">
        <v>81</v>
      </c>
    </row>
    <row r="177" spans="1:65" s="13" customFormat="1" ht="10.199999999999999">
      <c r="B177" s="195"/>
      <c r="C177" s="196"/>
      <c r="D177" s="197" t="s">
        <v>152</v>
      </c>
      <c r="E177" s="198" t="s">
        <v>19</v>
      </c>
      <c r="F177" s="199" t="s">
        <v>287</v>
      </c>
      <c r="G177" s="196"/>
      <c r="H177" s="200">
        <v>3139.68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152</v>
      </c>
      <c r="AU177" s="206" t="s">
        <v>81</v>
      </c>
      <c r="AV177" s="13" t="s">
        <v>81</v>
      </c>
      <c r="AW177" s="13" t="s">
        <v>33</v>
      </c>
      <c r="AX177" s="13" t="s">
        <v>72</v>
      </c>
      <c r="AY177" s="206" t="s">
        <v>138</v>
      </c>
    </row>
    <row r="178" spans="1:65" s="13" customFormat="1" ht="10.199999999999999">
      <c r="B178" s="195"/>
      <c r="C178" s="196"/>
      <c r="D178" s="197" t="s">
        <v>152</v>
      </c>
      <c r="E178" s="198" t="s">
        <v>19</v>
      </c>
      <c r="F178" s="199" t="s">
        <v>288</v>
      </c>
      <c r="G178" s="196"/>
      <c r="H178" s="200">
        <v>130.82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152</v>
      </c>
      <c r="AU178" s="206" t="s">
        <v>81</v>
      </c>
      <c r="AV178" s="13" t="s">
        <v>81</v>
      </c>
      <c r="AW178" s="13" t="s">
        <v>33</v>
      </c>
      <c r="AX178" s="13" t="s">
        <v>72</v>
      </c>
      <c r="AY178" s="206" t="s">
        <v>138</v>
      </c>
    </row>
    <row r="179" spans="1:65" s="13" customFormat="1" ht="10.199999999999999">
      <c r="B179" s="195"/>
      <c r="C179" s="196"/>
      <c r="D179" s="197" t="s">
        <v>152</v>
      </c>
      <c r="E179" s="198" t="s">
        <v>19</v>
      </c>
      <c r="F179" s="199" t="s">
        <v>91</v>
      </c>
      <c r="G179" s="196"/>
      <c r="H179" s="200">
        <v>149.5</v>
      </c>
      <c r="I179" s="201"/>
      <c r="J179" s="196"/>
      <c r="K179" s="196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152</v>
      </c>
      <c r="AU179" s="206" t="s">
        <v>81</v>
      </c>
      <c r="AV179" s="13" t="s">
        <v>81</v>
      </c>
      <c r="AW179" s="13" t="s">
        <v>33</v>
      </c>
      <c r="AX179" s="13" t="s">
        <v>72</v>
      </c>
      <c r="AY179" s="206" t="s">
        <v>138</v>
      </c>
    </row>
    <row r="180" spans="1:65" s="2" customFormat="1" ht="24.15" customHeight="1">
      <c r="A180" s="35"/>
      <c r="B180" s="36"/>
      <c r="C180" s="176" t="s">
        <v>289</v>
      </c>
      <c r="D180" s="176" t="s">
        <v>140</v>
      </c>
      <c r="E180" s="177" t="s">
        <v>290</v>
      </c>
      <c r="F180" s="178" t="s">
        <v>291</v>
      </c>
      <c r="G180" s="179" t="s">
        <v>89</v>
      </c>
      <c r="H180" s="180">
        <v>684.81</v>
      </c>
      <c r="I180" s="181"/>
      <c r="J180" s="182">
        <f>ROUND(I180*H180,2)</f>
        <v>0</v>
      </c>
      <c r="K180" s="183"/>
      <c r="L180" s="40"/>
      <c r="M180" s="184" t="s">
        <v>19</v>
      </c>
      <c r="N180" s="185" t="s">
        <v>43</v>
      </c>
      <c r="O180" s="65"/>
      <c r="P180" s="186">
        <f>O180*H180</f>
        <v>0</v>
      </c>
      <c r="Q180" s="186">
        <v>0.46</v>
      </c>
      <c r="R180" s="186">
        <f>Q180*H180</f>
        <v>315.01259999999996</v>
      </c>
      <c r="S180" s="186">
        <v>0</v>
      </c>
      <c r="T180" s="18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8" t="s">
        <v>144</v>
      </c>
      <c r="AT180" s="188" t="s">
        <v>140</v>
      </c>
      <c r="AU180" s="188" t="s">
        <v>81</v>
      </c>
      <c r="AY180" s="18" t="s">
        <v>138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77</v>
      </c>
      <c r="BK180" s="189">
        <f>ROUND(I180*H180,2)</f>
        <v>0</v>
      </c>
      <c r="BL180" s="18" t="s">
        <v>144</v>
      </c>
      <c r="BM180" s="188" t="s">
        <v>292</v>
      </c>
    </row>
    <row r="181" spans="1:65" s="2" customFormat="1" ht="10.199999999999999">
      <c r="A181" s="35"/>
      <c r="B181" s="36"/>
      <c r="C181" s="37"/>
      <c r="D181" s="190" t="s">
        <v>146</v>
      </c>
      <c r="E181" s="37"/>
      <c r="F181" s="191" t="s">
        <v>293</v>
      </c>
      <c r="G181" s="37"/>
      <c r="H181" s="37"/>
      <c r="I181" s="192"/>
      <c r="J181" s="37"/>
      <c r="K181" s="37"/>
      <c r="L181" s="40"/>
      <c r="M181" s="193"/>
      <c r="N181" s="194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81</v>
      </c>
    </row>
    <row r="182" spans="1:65" s="13" customFormat="1" ht="10.199999999999999">
      <c r="B182" s="195"/>
      <c r="C182" s="196"/>
      <c r="D182" s="197" t="s">
        <v>152</v>
      </c>
      <c r="E182" s="198" t="s">
        <v>19</v>
      </c>
      <c r="F182" s="199" t="s">
        <v>95</v>
      </c>
      <c r="G182" s="196"/>
      <c r="H182" s="200">
        <v>652.20000000000005</v>
      </c>
      <c r="I182" s="201"/>
      <c r="J182" s="196"/>
      <c r="K182" s="196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152</v>
      </c>
      <c r="AU182" s="206" t="s">
        <v>81</v>
      </c>
      <c r="AV182" s="13" t="s">
        <v>81</v>
      </c>
      <c r="AW182" s="13" t="s">
        <v>33</v>
      </c>
      <c r="AX182" s="13" t="s">
        <v>72</v>
      </c>
      <c r="AY182" s="206" t="s">
        <v>138</v>
      </c>
    </row>
    <row r="183" spans="1:65" s="13" customFormat="1" ht="10.199999999999999">
      <c r="B183" s="195"/>
      <c r="C183" s="196"/>
      <c r="D183" s="197" t="s">
        <v>152</v>
      </c>
      <c r="E183" s="198" t="s">
        <v>19</v>
      </c>
      <c r="F183" s="199" t="s">
        <v>294</v>
      </c>
      <c r="G183" s="196"/>
      <c r="H183" s="200">
        <v>32.61</v>
      </c>
      <c r="I183" s="201"/>
      <c r="J183" s="196"/>
      <c r="K183" s="196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152</v>
      </c>
      <c r="AU183" s="206" t="s">
        <v>81</v>
      </c>
      <c r="AV183" s="13" t="s">
        <v>81</v>
      </c>
      <c r="AW183" s="13" t="s">
        <v>33</v>
      </c>
      <c r="AX183" s="13" t="s">
        <v>72</v>
      </c>
      <c r="AY183" s="206" t="s">
        <v>138</v>
      </c>
    </row>
    <row r="184" spans="1:65" s="2" customFormat="1" ht="49.05" customHeight="1">
      <c r="A184" s="35"/>
      <c r="B184" s="36"/>
      <c r="C184" s="176" t="s">
        <v>295</v>
      </c>
      <c r="D184" s="176" t="s">
        <v>140</v>
      </c>
      <c r="E184" s="177" t="s">
        <v>296</v>
      </c>
      <c r="F184" s="178" t="s">
        <v>297</v>
      </c>
      <c r="G184" s="179" t="s">
        <v>89</v>
      </c>
      <c r="H184" s="180">
        <v>1046.56</v>
      </c>
      <c r="I184" s="181"/>
      <c r="J184" s="182">
        <f>ROUND(I184*H184,2)</f>
        <v>0</v>
      </c>
      <c r="K184" s="183"/>
      <c r="L184" s="40"/>
      <c r="M184" s="184" t="s">
        <v>19</v>
      </c>
      <c r="N184" s="185" t="s">
        <v>43</v>
      </c>
      <c r="O184" s="65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8" t="s">
        <v>144</v>
      </c>
      <c r="AT184" s="188" t="s">
        <v>140</v>
      </c>
      <c r="AU184" s="188" t="s">
        <v>81</v>
      </c>
      <c r="AY184" s="18" t="s">
        <v>138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8" t="s">
        <v>77</v>
      </c>
      <c r="BK184" s="189">
        <f>ROUND(I184*H184,2)</f>
        <v>0</v>
      </c>
      <c r="BL184" s="18" t="s">
        <v>144</v>
      </c>
      <c r="BM184" s="188" t="s">
        <v>298</v>
      </c>
    </row>
    <row r="185" spans="1:65" s="2" customFormat="1" ht="10.199999999999999">
      <c r="A185" s="35"/>
      <c r="B185" s="36"/>
      <c r="C185" s="37"/>
      <c r="D185" s="190" t="s">
        <v>146</v>
      </c>
      <c r="E185" s="37"/>
      <c r="F185" s="191" t="s">
        <v>299</v>
      </c>
      <c r="G185" s="37"/>
      <c r="H185" s="37"/>
      <c r="I185" s="192"/>
      <c r="J185" s="37"/>
      <c r="K185" s="37"/>
      <c r="L185" s="40"/>
      <c r="M185" s="193"/>
      <c r="N185" s="19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146</v>
      </c>
      <c r="AU185" s="18" t="s">
        <v>81</v>
      </c>
    </row>
    <row r="186" spans="1:65" s="13" customFormat="1" ht="10.199999999999999">
      <c r="B186" s="195"/>
      <c r="C186" s="196"/>
      <c r="D186" s="197" t="s">
        <v>152</v>
      </c>
      <c r="E186" s="198" t="s">
        <v>19</v>
      </c>
      <c r="F186" s="199" t="s">
        <v>300</v>
      </c>
      <c r="G186" s="196"/>
      <c r="H186" s="200">
        <v>1046.56</v>
      </c>
      <c r="I186" s="201"/>
      <c r="J186" s="196"/>
      <c r="K186" s="196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152</v>
      </c>
      <c r="AU186" s="206" t="s">
        <v>81</v>
      </c>
      <c r="AV186" s="13" t="s">
        <v>81</v>
      </c>
      <c r="AW186" s="13" t="s">
        <v>33</v>
      </c>
      <c r="AX186" s="13" t="s">
        <v>72</v>
      </c>
      <c r="AY186" s="206" t="s">
        <v>138</v>
      </c>
    </row>
    <row r="187" spans="1:65" s="2" customFormat="1" ht="49.05" customHeight="1">
      <c r="A187" s="35"/>
      <c r="B187" s="36"/>
      <c r="C187" s="176" t="s">
        <v>301</v>
      </c>
      <c r="D187" s="176" t="s">
        <v>140</v>
      </c>
      <c r="E187" s="177" t="s">
        <v>302</v>
      </c>
      <c r="F187" s="178" t="s">
        <v>303</v>
      </c>
      <c r="G187" s="179" t="s">
        <v>89</v>
      </c>
      <c r="H187" s="180">
        <v>1569.84</v>
      </c>
      <c r="I187" s="181"/>
      <c r="J187" s="182">
        <f>ROUND(I187*H187,2)</f>
        <v>0</v>
      </c>
      <c r="K187" s="183"/>
      <c r="L187" s="40"/>
      <c r="M187" s="184" t="s">
        <v>19</v>
      </c>
      <c r="N187" s="185" t="s">
        <v>43</v>
      </c>
      <c r="O187" s="65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8" t="s">
        <v>144</v>
      </c>
      <c r="AT187" s="188" t="s">
        <v>140</v>
      </c>
      <c r="AU187" s="188" t="s">
        <v>81</v>
      </c>
      <c r="AY187" s="18" t="s">
        <v>138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8" t="s">
        <v>77</v>
      </c>
      <c r="BK187" s="189">
        <f>ROUND(I187*H187,2)</f>
        <v>0</v>
      </c>
      <c r="BL187" s="18" t="s">
        <v>144</v>
      </c>
      <c r="BM187" s="188" t="s">
        <v>304</v>
      </c>
    </row>
    <row r="188" spans="1:65" s="2" customFormat="1" ht="10.199999999999999">
      <c r="A188" s="35"/>
      <c r="B188" s="36"/>
      <c r="C188" s="37"/>
      <c r="D188" s="190" t="s">
        <v>146</v>
      </c>
      <c r="E188" s="37"/>
      <c r="F188" s="191" t="s">
        <v>305</v>
      </c>
      <c r="G188" s="37"/>
      <c r="H188" s="37"/>
      <c r="I188" s="192"/>
      <c r="J188" s="37"/>
      <c r="K188" s="37"/>
      <c r="L188" s="40"/>
      <c r="M188" s="193"/>
      <c r="N188" s="194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146</v>
      </c>
      <c r="AU188" s="18" t="s">
        <v>81</v>
      </c>
    </row>
    <row r="189" spans="1:65" s="13" customFormat="1" ht="20.399999999999999">
      <c r="B189" s="195"/>
      <c r="C189" s="196"/>
      <c r="D189" s="197" t="s">
        <v>152</v>
      </c>
      <c r="E189" s="198" t="s">
        <v>19</v>
      </c>
      <c r="F189" s="199" t="s">
        <v>306</v>
      </c>
      <c r="G189" s="196"/>
      <c r="H189" s="200">
        <v>1569.84</v>
      </c>
      <c r="I189" s="201"/>
      <c r="J189" s="196"/>
      <c r="K189" s="196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152</v>
      </c>
      <c r="AU189" s="206" t="s">
        <v>81</v>
      </c>
      <c r="AV189" s="13" t="s">
        <v>81</v>
      </c>
      <c r="AW189" s="13" t="s">
        <v>33</v>
      </c>
      <c r="AX189" s="13" t="s">
        <v>72</v>
      </c>
      <c r="AY189" s="206" t="s">
        <v>138</v>
      </c>
    </row>
    <row r="190" spans="1:65" s="2" customFormat="1" ht="24.15" customHeight="1">
      <c r="A190" s="35"/>
      <c r="B190" s="36"/>
      <c r="C190" s="176" t="s">
        <v>307</v>
      </c>
      <c r="D190" s="176" t="s">
        <v>140</v>
      </c>
      <c r="E190" s="177" t="s">
        <v>308</v>
      </c>
      <c r="F190" s="178" t="s">
        <v>309</v>
      </c>
      <c r="G190" s="179" t="s">
        <v>89</v>
      </c>
      <c r="H190" s="180">
        <v>2616.4</v>
      </c>
      <c r="I190" s="181"/>
      <c r="J190" s="182">
        <f>ROUND(I190*H190,2)</f>
        <v>0</v>
      </c>
      <c r="K190" s="183"/>
      <c r="L190" s="40"/>
      <c r="M190" s="184" t="s">
        <v>19</v>
      </c>
      <c r="N190" s="185" t="s">
        <v>43</v>
      </c>
      <c r="O190" s="65"/>
      <c r="P190" s="186">
        <f>O190*H190</f>
        <v>0</v>
      </c>
      <c r="Q190" s="186">
        <v>5.6100000000000004E-3</v>
      </c>
      <c r="R190" s="186">
        <f>Q190*H190</f>
        <v>14.678004000000001</v>
      </c>
      <c r="S190" s="186">
        <v>0</v>
      </c>
      <c r="T190" s="18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8" t="s">
        <v>144</v>
      </c>
      <c r="AT190" s="188" t="s">
        <v>140</v>
      </c>
      <c r="AU190" s="188" t="s">
        <v>81</v>
      </c>
      <c r="AY190" s="18" t="s">
        <v>138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8" t="s">
        <v>77</v>
      </c>
      <c r="BK190" s="189">
        <f>ROUND(I190*H190,2)</f>
        <v>0</v>
      </c>
      <c r="BL190" s="18" t="s">
        <v>144</v>
      </c>
      <c r="BM190" s="188" t="s">
        <v>310</v>
      </c>
    </row>
    <row r="191" spans="1:65" s="2" customFormat="1" ht="10.199999999999999">
      <c r="A191" s="35"/>
      <c r="B191" s="36"/>
      <c r="C191" s="37"/>
      <c r="D191" s="190" t="s">
        <v>146</v>
      </c>
      <c r="E191" s="37"/>
      <c r="F191" s="191" t="s">
        <v>311</v>
      </c>
      <c r="G191" s="37"/>
      <c r="H191" s="37"/>
      <c r="I191" s="192"/>
      <c r="J191" s="37"/>
      <c r="K191" s="37"/>
      <c r="L191" s="40"/>
      <c r="M191" s="193"/>
      <c r="N191" s="19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146</v>
      </c>
      <c r="AU191" s="18" t="s">
        <v>81</v>
      </c>
    </row>
    <row r="192" spans="1:65" s="13" customFormat="1" ht="10.199999999999999">
      <c r="B192" s="195"/>
      <c r="C192" s="196"/>
      <c r="D192" s="197" t="s">
        <v>152</v>
      </c>
      <c r="E192" s="198" t="s">
        <v>19</v>
      </c>
      <c r="F192" s="199" t="s">
        <v>87</v>
      </c>
      <c r="G192" s="196"/>
      <c r="H192" s="200">
        <v>2616.4</v>
      </c>
      <c r="I192" s="201"/>
      <c r="J192" s="196"/>
      <c r="K192" s="196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152</v>
      </c>
      <c r="AU192" s="206" t="s">
        <v>81</v>
      </c>
      <c r="AV192" s="13" t="s">
        <v>81</v>
      </c>
      <c r="AW192" s="13" t="s">
        <v>33</v>
      </c>
      <c r="AX192" s="13" t="s">
        <v>72</v>
      </c>
      <c r="AY192" s="206" t="s">
        <v>138</v>
      </c>
    </row>
    <row r="193" spans="1:65" s="2" customFormat="1" ht="24.15" customHeight="1">
      <c r="A193" s="35"/>
      <c r="B193" s="36"/>
      <c r="C193" s="176" t="s">
        <v>312</v>
      </c>
      <c r="D193" s="176" t="s">
        <v>140</v>
      </c>
      <c r="E193" s="177" t="s">
        <v>313</v>
      </c>
      <c r="F193" s="178" t="s">
        <v>314</v>
      </c>
      <c r="G193" s="179" t="s">
        <v>89</v>
      </c>
      <c r="H193" s="180">
        <v>2616.4</v>
      </c>
      <c r="I193" s="181"/>
      <c r="J193" s="182">
        <f>ROUND(I193*H193,2)</f>
        <v>0</v>
      </c>
      <c r="K193" s="183"/>
      <c r="L193" s="40"/>
      <c r="M193" s="184" t="s">
        <v>19</v>
      </c>
      <c r="N193" s="185" t="s">
        <v>43</v>
      </c>
      <c r="O193" s="65"/>
      <c r="P193" s="186">
        <f>O193*H193</f>
        <v>0</v>
      </c>
      <c r="Q193" s="186">
        <v>3.1E-4</v>
      </c>
      <c r="R193" s="186">
        <f>Q193*H193</f>
        <v>0.81108400000000003</v>
      </c>
      <c r="S193" s="186">
        <v>0</v>
      </c>
      <c r="T193" s="18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8" t="s">
        <v>144</v>
      </c>
      <c r="AT193" s="188" t="s">
        <v>140</v>
      </c>
      <c r="AU193" s="188" t="s">
        <v>81</v>
      </c>
      <c r="AY193" s="18" t="s">
        <v>138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8" t="s">
        <v>77</v>
      </c>
      <c r="BK193" s="189">
        <f>ROUND(I193*H193,2)</f>
        <v>0</v>
      </c>
      <c r="BL193" s="18" t="s">
        <v>144</v>
      </c>
      <c r="BM193" s="188" t="s">
        <v>315</v>
      </c>
    </row>
    <row r="194" spans="1:65" s="2" customFormat="1" ht="10.199999999999999">
      <c r="A194" s="35"/>
      <c r="B194" s="36"/>
      <c r="C194" s="37"/>
      <c r="D194" s="190" t="s">
        <v>146</v>
      </c>
      <c r="E194" s="37"/>
      <c r="F194" s="191" t="s">
        <v>316</v>
      </c>
      <c r="G194" s="37"/>
      <c r="H194" s="37"/>
      <c r="I194" s="192"/>
      <c r="J194" s="37"/>
      <c r="K194" s="37"/>
      <c r="L194" s="40"/>
      <c r="M194" s="193"/>
      <c r="N194" s="194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146</v>
      </c>
      <c r="AU194" s="18" t="s">
        <v>81</v>
      </c>
    </row>
    <row r="195" spans="1:65" s="13" customFormat="1" ht="10.199999999999999">
      <c r="B195" s="195"/>
      <c r="C195" s="196"/>
      <c r="D195" s="197" t="s">
        <v>152</v>
      </c>
      <c r="E195" s="198" t="s">
        <v>19</v>
      </c>
      <c r="F195" s="199" t="s">
        <v>87</v>
      </c>
      <c r="G195" s="196"/>
      <c r="H195" s="200">
        <v>2616.4</v>
      </c>
      <c r="I195" s="201"/>
      <c r="J195" s="196"/>
      <c r="K195" s="196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152</v>
      </c>
      <c r="AU195" s="206" t="s">
        <v>81</v>
      </c>
      <c r="AV195" s="13" t="s">
        <v>81</v>
      </c>
      <c r="AW195" s="13" t="s">
        <v>33</v>
      </c>
      <c r="AX195" s="13" t="s">
        <v>72</v>
      </c>
      <c r="AY195" s="206" t="s">
        <v>138</v>
      </c>
    </row>
    <row r="196" spans="1:65" s="2" customFormat="1" ht="44.25" customHeight="1">
      <c r="A196" s="35"/>
      <c r="B196" s="36"/>
      <c r="C196" s="176" t="s">
        <v>317</v>
      </c>
      <c r="D196" s="176" t="s">
        <v>140</v>
      </c>
      <c r="E196" s="177" t="s">
        <v>318</v>
      </c>
      <c r="F196" s="178" t="s">
        <v>319</v>
      </c>
      <c r="G196" s="179" t="s">
        <v>89</v>
      </c>
      <c r="H196" s="180">
        <v>2616.4</v>
      </c>
      <c r="I196" s="181"/>
      <c r="J196" s="182">
        <f>ROUND(I196*H196,2)</f>
        <v>0</v>
      </c>
      <c r="K196" s="183"/>
      <c r="L196" s="40"/>
      <c r="M196" s="184" t="s">
        <v>19</v>
      </c>
      <c r="N196" s="185" t="s">
        <v>43</v>
      </c>
      <c r="O196" s="65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8" t="s">
        <v>144</v>
      </c>
      <c r="AT196" s="188" t="s">
        <v>140</v>
      </c>
      <c r="AU196" s="188" t="s">
        <v>81</v>
      </c>
      <c r="AY196" s="18" t="s">
        <v>138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77</v>
      </c>
      <c r="BK196" s="189">
        <f>ROUND(I196*H196,2)</f>
        <v>0</v>
      </c>
      <c r="BL196" s="18" t="s">
        <v>144</v>
      </c>
      <c r="BM196" s="188" t="s">
        <v>320</v>
      </c>
    </row>
    <row r="197" spans="1:65" s="2" customFormat="1" ht="10.199999999999999">
      <c r="A197" s="35"/>
      <c r="B197" s="36"/>
      <c r="C197" s="37"/>
      <c r="D197" s="190" t="s">
        <v>146</v>
      </c>
      <c r="E197" s="37"/>
      <c r="F197" s="191" t="s">
        <v>321</v>
      </c>
      <c r="G197" s="37"/>
      <c r="H197" s="37"/>
      <c r="I197" s="192"/>
      <c r="J197" s="37"/>
      <c r="K197" s="37"/>
      <c r="L197" s="40"/>
      <c r="M197" s="193"/>
      <c r="N197" s="194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146</v>
      </c>
      <c r="AU197" s="18" t="s">
        <v>81</v>
      </c>
    </row>
    <row r="198" spans="1:65" s="13" customFormat="1" ht="10.199999999999999">
      <c r="B198" s="195"/>
      <c r="C198" s="196"/>
      <c r="D198" s="197" t="s">
        <v>152</v>
      </c>
      <c r="E198" s="198" t="s">
        <v>19</v>
      </c>
      <c r="F198" s="199" t="s">
        <v>87</v>
      </c>
      <c r="G198" s="196"/>
      <c r="H198" s="200">
        <v>2616.4</v>
      </c>
      <c r="I198" s="201"/>
      <c r="J198" s="196"/>
      <c r="K198" s="196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152</v>
      </c>
      <c r="AU198" s="206" t="s">
        <v>81</v>
      </c>
      <c r="AV198" s="13" t="s">
        <v>81</v>
      </c>
      <c r="AW198" s="13" t="s">
        <v>33</v>
      </c>
      <c r="AX198" s="13" t="s">
        <v>72</v>
      </c>
      <c r="AY198" s="206" t="s">
        <v>138</v>
      </c>
    </row>
    <row r="199" spans="1:65" s="2" customFormat="1" ht="78" customHeight="1">
      <c r="A199" s="35"/>
      <c r="B199" s="36"/>
      <c r="C199" s="176" t="s">
        <v>322</v>
      </c>
      <c r="D199" s="176" t="s">
        <v>140</v>
      </c>
      <c r="E199" s="177" t="s">
        <v>323</v>
      </c>
      <c r="F199" s="178" t="s">
        <v>324</v>
      </c>
      <c r="G199" s="179" t="s">
        <v>89</v>
      </c>
      <c r="H199" s="180">
        <v>149.5</v>
      </c>
      <c r="I199" s="181"/>
      <c r="J199" s="182">
        <f>ROUND(I199*H199,2)</f>
        <v>0</v>
      </c>
      <c r="K199" s="183"/>
      <c r="L199" s="40"/>
      <c r="M199" s="184" t="s">
        <v>19</v>
      </c>
      <c r="N199" s="185" t="s">
        <v>43</v>
      </c>
      <c r="O199" s="65"/>
      <c r="P199" s="186">
        <f>O199*H199</f>
        <v>0</v>
      </c>
      <c r="Q199" s="186">
        <v>8.4250000000000005E-2</v>
      </c>
      <c r="R199" s="186">
        <f>Q199*H199</f>
        <v>12.595375000000001</v>
      </c>
      <c r="S199" s="186">
        <v>0</v>
      </c>
      <c r="T199" s="18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8" t="s">
        <v>144</v>
      </c>
      <c r="AT199" s="188" t="s">
        <v>140</v>
      </c>
      <c r="AU199" s="188" t="s">
        <v>81</v>
      </c>
      <c r="AY199" s="18" t="s">
        <v>138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8" t="s">
        <v>77</v>
      </c>
      <c r="BK199" s="189">
        <f>ROUND(I199*H199,2)</f>
        <v>0</v>
      </c>
      <c r="BL199" s="18" t="s">
        <v>144</v>
      </c>
      <c r="BM199" s="188" t="s">
        <v>325</v>
      </c>
    </row>
    <row r="200" spans="1:65" s="2" customFormat="1" ht="10.199999999999999">
      <c r="A200" s="35"/>
      <c r="B200" s="36"/>
      <c r="C200" s="37"/>
      <c r="D200" s="190" t="s">
        <v>146</v>
      </c>
      <c r="E200" s="37"/>
      <c r="F200" s="191" t="s">
        <v>326</v>
      </c>
      <c r="G200" s="37"/>
      <c r="H200" s="37"/>
      <c r="I200" s="192"/>
      <c r="J200" s="37"/>
      <c r="K200" s="37"/>
      <c r="L200" s="40"/>
      <c r="M200" s="193"/>
      <c r="N200" s="194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146</v>
      </c>
      <c r="AU200" s="18" t="s">
        <v>81</v>
      </c>
    </row>
    <row r="201" spans="1:65" s="15" customFormat="1" ht="10.199999999999999">
      <c r="B201" s="229"/>
      <c r="C201" s="230"/>
      <c r="D201" s="197" t="s">
        <v>152</v>
      </c>
      <c r="E201" s="231" t="s">
        <v>19</v>
      </c>
      <c r="F201" s="232" t="s">
        <v>327</v>
      </c>
      <c r="G201" s="230"/>
      <c r="H201" s="231" t="s">
        <v>19</v>
      </c>
      <c r="I201" s="233"/>
      <c r="J201" s="230"/>
      <c r="K201" s="230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152</v>
      </c>
      <c r="AU201" s="238" t="s">
        <v>81</v>
      </c>
      <c r="AV201" s="15" t="s">
        <v>77</v>
      </c>
      <c r="AW201" s="15" t="s">
        <v>33</v>
      </c>
      <c r="AX201" s="15" t="s">
        <v>72</v>
      </c>
      <c r="AY201" s="238" t="s">
        <v>138</v>
      </c>
    </row>
    <row r="202" spans="1:65" s="13" customFormat="1" ht="10.199999999999999">
      <c r="B202" s="195"/>
      <c r="C202" s="196"/>
      <c r="D202" s="197" t="s">
        <v>152</v>
      </c>
      <c r="E202" s="198" t="s">
        <v>19</v>
      </c>
      <c r="F202" s="199" t="s">
        <v>328</v>
      </c>
      <c r="G202" s="196"/>
      <c r="H202" s="200">
        <v>25.3</v>
      </c>
      <c r="I202" s="201"/>
      <c r="J202" s="196"/>
      <c r="K202" s="196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152</v>
      </c>
      <c r="AU202" s="206" t="s">
        <v>81</v>
      </c>
      <c r="AV202" s="13" t="s">
        <v>81</v>
      </c>
      <c r="AW202" s="13" t="s">
        <v>33</v>
      </c>
      <c r="AX202" s="13" t="s">
        <v>72</v>
      </c>
      <c r="AY202" s="206" t="s">
        <v>138</v>
      </c>
    </row>
    <row r="203" spans="1:65" s="13" customFormat="1" ht="20.399999999999999">
      <c r="B203" s="195"/>
      <c r="C203" s="196"/>
      <c r="D203" s="197" t="s">
        <v>152</v>
      </c>
      <c r="E203" s="198" t="s">
        <v>19</v>
      </c>
      <c r="F203" s="199" t="s">
        <v>329</v>
      </c>
      <c r="G203" s="196"/>
      <c r="H203" s="200">
        <v>87.6</v>
      </c>
      <c r="I203" s="201"/>
      <c r="J203" s="196"/>
      <c r="K203" s="196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152</v>
      </c>
      <c r="AU203" s="206" t="s">
        <v>81</v>
      </c>
      <c r="AV203" s="13" t="s">
        <v>81</v>
      </c>
      <c r="AW203" s="13" t="s">
        <v>33</v>
      </c>
      <c r="AX203" s="13" t="s">
        <v>72</v>
      </c>
      <c r="AY203" s="206" t="s">
        <v>138</v>
      </c>
    </row>
    <row r="204" spans="1:65" s="13" customFormat="1" ht="10.199999999999999">
      <c r="B204" s="195"/>
      <c r="C204" s="196"/>
      <c r="D204" s="197" t="s">
        <v>152</v>
      </c>
      <c r="E204" s="198" t="s">
        <v>19</v>
      </c>
      <c r="F204" s="199" t="s">
        <v>330</v>
      </c>
      <c r="G204" s="196"/>
      <c r="H204" s="200">
        <v>36.6</v>
      </c>
      <c r="I204" s="201"/>
      <c r="J204" s="196"/>
      <c r="K204" s="196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152</v>
      </c>
      <c r="AU204" s="206" t="s">
        <v>81</v>
      </c>
      <c r="AV204" s="13" t="s">
        <v>81</v>
      </c>
      <c r="AW204" s="13" t="s">
        <v>33</v>
      </c>
      <c r="AX204" s="13" t="s">
        <v>72</v>
      </c>
      <c r="AY204" s="206" t="s">
        <v>138</v>
      </c>
    </row>
    <row r="205" spans="1:65" s="2" customFormat="1" ht="21.75" customHeight="1">
      <c r="A205" s="35"/>
      <c r="B205" s="36"/>
      <c r="C205" s="218" t="s">
        <v>331</v>
      </c>
      <c r="D205" s="218" t="s">
        <v>239</v>
      </c>
      <c r="E205" s="219" t="s">
        <v>332</v>
      </c>
      <c r="F205" s="220" t="s">
        <v>333</v>
      </c>
      <c r="G205" s="221" t="s">
        <v>89</v>
      </c>
      <c r="H205" s="222">
        <v>146.98099999999999</v>
      </c>
      <c r="I205" s="223"/>
      <c r="J205" s="224">
        <f>ROUND(I205*H205,2)</f>
        <v>0</v>
      </c>
      <c r="K205" s="225"/>
      <c r="L205" s="226"/>
      <c r="M205" s="227" t="s">
        <v>19</v>
      </c>
      <c r="N205" s="228" t="s">
        <v>43</v>
      </c>
      <c r="O205" s="65"/>
      <c r="P205" s="186">
        <f>O205*H205</f>
        <v>0</v>
      </c>
      <c r="Q205" s="186">
        <v>0.13100000000000001</v>
      </c>
      <c r="R205" s="186">
        <f>Q205*H205</f>
        <v>19.254511000000001</v>
      </c>
      <c r="S205" s="186">
        <v>0</v>
      </c>
      <c r="T205" s="18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8" t="s">
        <v>190</v>
      </c>
      <c r="AT205" s="188" t="s">
        <v>239</v>
      </c>
      <c r="AU205" s="188" t="s">
        <v>81</v>
      </c>
      <c r="AY205" s="18" t="s">
        <v>138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8" t="s">
        <v>77</v>
      </c>
      <c r="BK205" s="189">
        <f>ROUND(I205*H205,2)</f>
        <v>0</v>
      </c>
      <c r="BL205" s="18" t="s">
        <v>144</v>
      </c>
      <c r="BM205" s="188" t="s">
        <v>334</v>
      </c>
    </row>
    <row r="206" spans="1:65" s="2" customFormat="1" ht="10.199999999999999">
      <c r="A206" s="35"/>
      <c r="B206" s="36"/>
      <c r="C206" s="37"/>
      <c r="D206" s="190" t="s">
        <v>146</v>
      </c>
      <c r="E206" s="37"/>
      <c r="F206" s="191" t="s">
        <v>335</v>
      </c>
      <c r="G206" s="37"/>
      <c r="H206" s="37"/>
      <c r="I206" s="192"/>
      <c r="J206" s="37"/>
      <c r="K206" s="37"/>
      <c r="L206" s="40"/>
      <c r="M206" s="193"/>
      <c r="N206" s="194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146</v>
      </c>
      <c r="AU206" s="18" t="s">
        <v>81</v>
      </c>
    </row>
    <row r="207" spans="1:65" s="13" customFormat="1" ht="10.199999999999999">
      <c r="B207" s="195"/>
      <c r="C207" s="196"/>
      <c r="D207" s="197" t="s">
        <v>152</v>
      </c>
      <c r="E207" s="198" t="s">
        <v>19</v>
      </c>
      <c r="F207" s="199" t="s">
        <v>336</v>
      </c>
      <c r="G207" s="196"/>
      <c r="H207" s="200">
        <v>153.98500000000001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152</v>
      </c>
      <c r="AU207" s="206" t="s">
        <v>81</v>
      </c>
      <c r="AV207" s="13" t="s">
        <v>81</v>
      </c>
      <c r="AW207" s="13" t="s">
        <v>33</v>
      </c>
      <c r="AX207" s="13" t="s">
        <v>72</v>
      </c>
      <c r="AY207" s="206" t="s">
        <v>138</v>
      </c>
    </row>
    <row r="208" spans="1:65" s="15" customFormat="1" ht="10.199999999999999">
      <c r="B208" s="229"/>
      <c r="C208" s="230"/>
      <c r="D208" s="197" t="s">
        <v>152</v>
      </c>
      <c r="E208" s="231" t="s">
        <v>19</v>
      </c>
      <c r="F208" s="232" t="s">
        <v>337</v>
      </c>
      <c r="G208" s="230"/>
      <c r="H208" s="231" t="s">
        <v>19</v>
      </c>
      <c r="I208" s="233"/>
      <c r="J208" s="230"/>
      <c r="K208" s="230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152</v>
      </c>
      <c r="AU208" s="238" t="s">
        <v>81</v>
      </c>
      <c r="AV208" s="15" t="s">
        <v>77</v>
      </c>
      <c r="AW208" s="15" t="s">
        <v>33</v>
      </c>
      <c r="AX208" s="15" t="s">
        <v>72</v>
      </c>
      <c r="AY208" s="238" t="s">
        <v>138</v>
      </c>
    </row>
    <row r="209" spans="1:65" s="13" customFormat="1" ht="10.199999999999999">
      <c r="B209" s="195"/>
      <c r="C209" s="196"/>
      <c r="D209" s="197" t="s">
        <v>152</v>
      </c>
      <c r="E209" s="198" t="s">
        <v>19</v>
      </c>
      <c r="F209" s="199" t="s">
        <v>338</v>
      </c>
      <c r="G209" s="196"/>
      <c r="H209" s="200">
        <v>-7.0039999999999996</v>
      </c>
      <c r="I209" s="201"/>
      <c r="J209" s="196"/>
      <c r="K209" s="196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152</v>
      </c>
      <c r="AU209" s="206" t="s">
        <v>81</v>
      </c>
      <c r="AV209" s="13" t="s">
        <v>81</v>
      </c>
      <c r="AW209" s="13" t="s">
        <v>33</v>
      </c>
      <c r="AX209" s="13" t="s">
        <v>72</v>
      </c>
      <c r="AY209" s="206" t="s">
        <v>138</v>
      </c>
    </row>
    <row r="210" spans="1:65" s="2" customFormat="1" ht="24.15" customHeight="1">
      <c r="A210" s="35"/>
      <c r="B210" s="36"/>
      <c r="C210" s="218" t="s">
        <v>339</v>
      </c>
      <c r="D210" s="218" t="s">
        <v>239</v>
      </c>
      <c r="E210" s="219" t="s">
        <v>340</v>
      </c>
      <c r="F210" s="220" t="s">
        <v>341</v>
      </c>
      <c r="G210" s="221" t="s">
        <v>89</v>
      </c>
      <c r="H210" s="222">
        <v>7.0039999999999996</v>
      </c>
      <c r="I210" s="223"/>
      <c r="J210" s="224">
        <f>ROUND(I210*H210,2)</f>
        <v>0</v>
      </c>
      <c r="K210" s="225"/>
      <c r="L210" s="226"/>
      <c r="M210" s="227" t="s">
        <v>19</v>
      </c>
      <c r="N210" s="228" t="s">
        <v>43</v>
      </c>
      <c r="O210" s="65"/>
      <c r="P210" s="186">
        <f>O210*H210</f>
        <v>0</v>
      </c>
      <c r="Q210" s="186">
        <v>0.13100000000000001</v>
      </c>
      <c r="R210" s="186">
        <f>Q210*H210</f>
        <v>0.91752400000000001</v>
      </c>
      <c r="S210" s="186">
        <v>0</v>
      </c>
      <c r="T210" s="18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8" t="s">
        <v>190</v>
      </c>
      <c r="AT210" s="188" t="s">
        <v>239</v>
      </c>
      <c r="AU210" s="188" t="s">
        <v>81</v>
      </c>
      <c r="AY210" s="18" t="s">
        <v>138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8" t="s">
        <v>77</v>
      </c>
      <c r="BK210" s="189">
        <f>ROUND(I210*H210,2)</f>
        <v>0</v>
      </c>
      <c r="BL210" s="18" t="s">
        <v>144</v>
      </c>
      <c r="BM210" s="188" t="s">
        <v>342</v>
      </c>
    </row>
    <row r="211" spans="1:65" s="2" customFormat="1" ht="10.199999999999999">
      <c r="A211" s="35"/>
      <c r="B211" s="36"/>
      <c r="C211" s="37"/>
      <c r="D211" s="190" t="s">
        <v>146</v>
      </c>
      <c r="E211" s="37"/>
      <c r="F211" s="191" t="s">
        <v>343</v>
      </c>
      <c r="G211" s="37"/>
      <c r="H211" s="37"/>
      <c r="I211" s="192"/>
      <c r="J211" s="37"/>
      <c r="K211" s="37"/>
      <c r="L211" s="40"/>
      <c r="M211" s="193"/>
      <c r="N211" s="19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146</v>
      </c>
      <c r="AU211" s="18" t="s">
        <v>81</v>
      </c>
    </row>
    <row r="212" spans="1:65" s="15" customFormat="1" ht="10.199999999999999">
      <c r="B212" s="229"/>
      <c r="C212" s="230"/>
      <c r="D212" s="197" t="s">
        <v>152</v>
      </c>
      <c r="E212" s="231" t="s">
        <v>19</v>
      </c>
      <c r="F212" s="232" t="s">
        <v>344</v>
      </c>
      <c r="G212" s="230"/>
      <c r="H212" s="231" t="s">
        <v>19</v>
      </c>
      <c r="I212" s="233"/>
      <c r="J212" s="230"/>
      <c r="K212" s="230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152</v>
      </c>
      <c r="AU212" s="238" t="s">
        <v>81</v>
      </c>
      <c r="AV212" s="15" t="s">
        <v>77</v>
      </c>
      <c r="AW212" s="15" t="s">
        <v>33</v>
      </c>
      <c r="AX212" s="15" t="s">
        <v>72</v>
      </c>
      <c r="AY212" s="238" t="s">
        <v>138</v>
      </c>
    </row>
    <row r="213" spans="1:65" s="13" customFormat="1" ht="10.199999999999999">
      <c r="B213" s="195"/>
      <c r="C213" s="196"/>
      <c r="D213" s="197" t="s">
        <v>152</v>
      </c>
      <c r="E213" s="198" t="s">
        <v>19</v>
      </c>
      <c r="F213" s="199" t="s">
        <v>345</v>
      </c>
      <c r="G213" s="196"/>
      <c r="H213" s="200">
        <v>7.0039999999999996</v>
      </c>
      <c r="I213" s="201"/>
      <c r="J213" s="196"/>
      <c r="K213" s="196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152</v>
      </c>
      <c r="AU213" s="206" t="s">
        <v>81</v>
      </c>
      <c r="AV213" s="13" t="s">
        <v>81</v>
      </c>
      <c r="AW213" s="13" t="s">
        <v>33</v>
      </c>
      <c r="AX213" s="13" t="s">
        <v>72</v>
      </c>
      <c r="AY213" s="206" t="s">
        <v>138</v>
      </c>
    </row>
    <row r="214" spans="1:65" s="2" customFormat="1" ht="78" customHeight="1">
      <c r="A214" s="35"/>
      <c r="B214" s="36"/>
      <c r="C214" s="176" t="s">
        <v>346</v>
      </c>
      <c r="D214" s="176" t="s">
        <v>140</v>
      </c>
      <c r="E214" s="177" t="s">
        <v>347</v>
      </c>
      <c r="F214" s="178" t="s">
        <v>348</v>
      </c>
      <c r="G214" s="179" t="s">
        <v>89</v>
      </c>
      <c r="H214" s="180">
        <v>652.20000000000005</v>
      </c>
      <c r="I214" s="181"/>
      <c r="J214" s="182">
        <f>ROUND(I214*H214,2)</f>
        <v>0</v>
      </c>
      <c r="K214" s="183"/>
      <c r="L214" s="40"/>
      <c r="M214" s="184" t="s">
        <v>19</v>
      </c>
      <c r="N214" s="185" t="s">
        <v>43</v>
      </c>
      <c r="O214" s="65"/>
      <c r="P214" s="186">
        <f>O214*H214</f>
        <v>0</v>
      </c>
      <c r="Q214" s="186">
        <v>0.10362</v>
      </c>
      <c r="R214" s="186">
        <f>Q214*H214</f>
        <v>67.580964000000009</v>
      </c>
      <c r="S214" s="186">
        <v>0</v>
      </c>
      <c r="T214" s="18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8" t="s">
        <v>144</v>
      </c>
      <c r="AT214" s="188" t="s">
        <v>140</v>
      </c>
      <c r="AU214" s="188" t="s">
        <v>81</v>
      </c>
      <c r="AY214" s="18" t="s">
        <v>138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8" t="s">
        <v>77</v>
      </c>
      <c r="BK214" s="189">
        <f>ROUND(I214*H214,2)</f>
        <v>0</v>
      </c>
      <c r="BL214" s="18" t="s">
        <v>144</v>
      </c>
      <c r="BM214" s="188" t="s">
        <v>349</v>
      </c>
    </row>
    <row r="215" spans="1:65" s="2" customFormat="1" ht="10.199999999999999">
      <c r="A215" s="35"/>
      <c r="B215" s="36"/>
      <c r="C215" s="37"/>
      <c r="D215" s="190" t="s">
        <v>146</v>
      </c>
      <c r="E215" s="37"/>
      <c r="F215" s="191" t="s">
        <v>350</v>
      </c>
      <c r="G215" s="37"/>
      <c r="H215" s="37"/>
      <c r="I215" s="192"/>
      <c r="J215" s="37"/>
      <c r="K215" s="37"/>
      <c r="L215" s="40"/>
      <c r="M215" s="193"/>
      <c r="N215" s="194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146</v>
      </c>
      <c r="AU215" s="18" t="s">
        <v>81</v>
      </c>
    </row>
    <row r="216" spans="1:65" s="15" customFormat="1" ht="10.199999999999999">
      <c r="B216" s="229"/>
      <c r="C216" s="230"/>
      <c r="D216" s="197" t="s">
        <v>152</v>
      </c>
      <c r="E216" s="231" t="s">
        <v>19</v>
      </c>
      <c r="F216" s="232" t="s">
        <v>351</v>
      </c>
      <c r="G216" s="230"/>
      <c r="H216" s="231" t="s">
        <v>19</v>
      </c>
      <c r="I216" s="233"/>
      <c r="J216" s="230"/>
      <c r="K216" s="230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152</v>
      </c>
      <c r="AU216" s="238" t="s">
        <v>81</v>
      </c>
      <c r="AV216" s="15" t="s">
        <v>77</v>
      </c>
      <c r="AW216" s="15" t="s">
        <v>33</v>
      </c>
      <c r="AX216" s="15" t="s">
        <v>72</v>
      </c>
      <c r="AY216" s="238" t="s">
        <v>138</v>
      </c>
    </row>
    <row r="217" spans="1:65" s="13" customFormat="1" ht="30.6">
      <c r="B217" s="195"/>
      <c r="C217" s="196"/>
      <c r="D217" s="197" t="s">
        <v>152</v>
      </c>
      <c r="E217" s="198" t="s">
        <v>19</v>
      </c>
      <c r="F217" s="199" t="s">
        <v>352</v>
      </c>
      <c r="G217" s="196"/>
      <c r="H217" s="200">
        <v>164.7</v>
      </c>
      <c r="I217" s="201"/>
      <c r="J217" s="196"/>
      <c r="K217" s="196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152</v>
      </c>
      <c r="AU217" s="206" t="s">
        <v>81</v>
      </c>
      <c r="AV217" s="13" t="s">
        <v>81</v>
      </c>
      <c r="AW217" s="13" t="s">
        <v>33</v>
      </c>
      <c r="AX217" s="13" t="s">
        <v>72</v>
      </c>
      <c r="AY217" s="206" t="s">
        <v>138</v>
      </c>
    </row>
    <row r="218" spans="1:65" s="13" customFormat="1" ht="40.799999999999997">
      <c r="B218" s="195"/>
      <c r="C218" s="196"/>
      <c r="D218" s="197" t="s">
        <v>152</v>
      </c>
      <c r="E218" s="198" t="s">
        <v>19</v>
      </c>
      <c r="F218" s="199" t="s">
        <v>353</v>
      </c>
      <c r="G218" s="196"/>
      <c r="H218" s="200">
        <v>487.5</v>
      </c>
      <c r="I218" s="201"/>
      <c r="J218" s="196"/>
      <c r="K218" s="196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152</v>
      </c>
      <c r="AU218" s="206" t="s">
        <v>81</v>
      </c>
      <c r="AV218" s="13" t="s">
        <v>81</v>
      </c>
      <c r="AW218" s="13" t="s">
        <v>33</v>
      </c>
      <c r="AX218" s="13" t="s">
        <v>72</v>
      </c>
      <c r="AY218" s="206" t="s">
        <v>138</v>
      </c>
    </row>
    <row r="219" spans="1:65" s="2" customFormat="1" ht="21.75" customHeight="1">
      <c r="A219" s="35"/>
      <c r="B219" s="36"/>
      <c r="C219" s="218" t="s">
        <v>354</v>
      </c>
      <c r="D219" s="218" t="s">
        <v>239</v>
      </c>
      <c r="E219" s="219" t="s">
        <v>355</v>
      </c>
      <c r="F219" s="220" t="s">
        <v>356</v>
      </c>
      <c r="G219" s="221" t="s">
        <v>89</v>
      </c>
      <c r="H219" s="222">
        <v>670.01499999999999</v>
      </c>
      <c r="I219" s="223"/>
      <c r="J219" s="224">
        <f>ROUND(I219*H219,2)</f>
        <v>0</v>
      </c>
      <c r="K219" s="225"/>
      <c r="L219" s="226"/>
      <c r="M219" s="227" t="s">
        <v>19</v>
      </c>
      <c r="N219" s="228" t="s">
        <v>43</v>
      </c>
      <c r="O219" s="65"/>
      <c r="P219" s="186">
        <f>O219*H219</f>
        <v>0</v>
      </c>
      <c r="Q219" s="186">
        <v>0.17599999999999999</v>
      </c>
      <c r="R219" s="186">
        <f>Q219*H219</f>
        <v>117.92263999999999</v>
      </c>
      <c r="S219" s="186">
        <v>0</v>
      </c>
      <c r="T219" s="18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8" t="s">
        <v>190</v>
      </c>
      <c r="AT219" s="188" t="s">
        <v>239</v>
      </c>
      <c r="AU219" s="188" t="s">
        <v>81</v>
      </c>
      <c r="AY219" s="18" t="s">
        <v>138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8" t="s">
        <v>77</v>
      </c>
      <c r="BK219" s="189">
        <f>ROUND(I219*H219,2)</f>
        <v>0</v>
      </c>
      <c r="BL219" s="18" t="s">
        <v>144</v>
      </c>
      <c r="BM219" s="188" t="s">
        <v>357</v>
      </c>
    </row>
    <row r="220" spans="1:65" s="2" customFormat="1" ht="10.199999999999999">
      <c r="A220" s="35"/>
      <c r="B220" s="36"/>
      <c r="C220" s="37"/>
      <c r="D220" s="190" t="s">
        <v>146</v>
      </c>
      <c r="E220" s="37"/>
      <c r="F220" s="191" t="s">
        <v>358</v>
      </c>
      <c r="G220" s="37"/>
      <c r="H220" s="37"/>
      <c r="I220" s="192"/>
      <c r="J220" s="37"/>
      <c r="K220" s="37"/>
      <c r="L220" s="40"/>
      <c r="M220" s="193"/>
      <c r="N220" s="194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146</v>
      </c>
      <c r="AU220" s="18" t="s">
        <v>81</v>
      </c>
    </row>
    <row r="221" spans="1:65" s="13" customFormat="1" ht="10.199999999999999">
      <c r="B221" s="195"/>
      <c r="C221" s="196"/>
      <c r="D221" s="197" t="s">
        <v>152</v>
      </c>
      <c r="E221" s="198" t="s">
        <v>19</v>
      </c>
      <c r="F221" s="199" t="s">
        <v>359</v>
      </c>
      <c r="G221" s="196"/>
      <c r="H221" s="200">
        <v>671.76599999999996</v>
      </c>
      <c r="I221" s="201"/>
      <c r="J221" s="196"/>
      <c r="K221" s="196"/>
      <c r="L221" s="202"/>
      <c r="M221" s="203"/>
      <c r="N221" s="204"/>
      <c r="O221" s="204"/>
      <c r="P221" s="204"/>
      <c r="Q221" s="204"/>
      <c r="R221" s="204"/>
      <c r="S221" s="204"/>
      <c r="T221" s="205"/>
      <c r="AT221" s="206" t="s">
        <v>152</v>
      </c>
      <c r="AU221" s="206" t="s">
        <v>81</v>
      </c>
      <c r="AV221" s="13" t="s">
        <v>81</v>
      </c>
      <c r="AW221" s="13" t="s">
        <v>33</v>
      </c>
      <c r="AX221" s="13" t="s">
        <v>72</v>
      </c>
      <c r="AY221" s="206" t="s">
        <v>138</v>
      </c>
    </row>
    <row r="222" spans="1:65" s="13" customFormat="1" ht="10.199999999999999">
      <c r="B222" s="195"/>
      <c r="C222" s="196"/>
      <c r="D222" s="197" t="s">
        <v>152</v>
      </c>
      <c r="E222" s="198" t="s">
        <v>19</v>
      </c>
      <c r="F222" s="199" t="s">
        <v>360</v>
      </c>
      <c r="G222" s="196"/>
      <c r="H222" s="200">
        <v>-1.7509999999999999</v>
      </c>
      <c r="I222" s="201"/>
      <c r="J222" s="196"/>
      <c r="K222" s="196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152</v>
      </c>
      <c r="AU222" s="206" t="s">
        <v>81</v>
      </c>
      <c r="AV222" s="13" t="s">
        <v>81</v>
      </c>
      <c r="AW222" s="13" t="s">
        <v>33</v>
      </c>
      <c r="AX222" s="13" t="s">
        <v>72</v>
      </c>
      <c r="AY222" s="206" t="s">
        <v>138</v>
      </c>
    </row>
    <row r="223" spans="1:65" s="2" customFormat="1" ht="24.15" customHeight="1">
      <c r="A223" s="35"/>
      <c r="B223" s="36"/>
      <c r="C223" s="218" t="s">
        <v>361</v>
      </c>
      <c r="D223" s="218" t="s">
        <v>239</v>
      </c>
      <c r="E223" s="219" t="s">
        <v>362</v>
      </c>
      <c r="F223" s="220" t="s">
        <v>363</v>
      </c>
      <c r="G223" s="221" t="s">
        <v>89</v>
      </c>
      <c r="H223" s="222">
        <v>1.7509999999999999</v>
      </c>
      <c r="I223" s="223"/>
      <c r="J223" s="224">
        <f>ROUND(I223*H223,2)</f>
        <v>0</v>
      </c>
      <c r="K223" s="225"/>
      <c r="L223" s="226"/>
      <c r="M223" s="227" t="s">
        <v>19</v>
      </c>
      <c r="N223" s="228" t="s">
        <v>43</v>
      </c>
      <c r="O223" s="65"/>
      <c r="P223" s="186">
        <f>O223*H223</f>
        <v>0</v>
      </c>
      <c r="Q223" s="186">
        <v>0.17499999999999999</v>
      </c>
      <c r="R223" s="186">
        <f>Q223*H223</f>
        <v>0.30642499999999995</v>
      </c>
      <c r="S223" s="186">
        <v>0</v>
      </c>
      <c r="T223" s="18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8" t="s">
        <v>190</v>
      </c>
      <c r="AT223" s="188" t="s">
        <v>239</v>
      </c>
      <c r="AU223" s="188" t="s">
        <v>81</v>
      </c>
      <c r="AY223" s="18" t="s">
        <v>138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77</v>
      </c>
      <c r="BK223" s="189">
        <f>ROUND(I223*H223,2)</f>
        <v>0</v>
      </c>
      <c r="BL223" s="18" t="s">
        <v>144</v>
      </c>
      <c r="BM223" s="188" t="s">
        <v>364</v>
      </c>
    </row>
    <row r="224" spans="1:65" s="2" customFormat="1" ht="10.199999999999999">
      <c r="A224" s="35"/>
      <c r="B224" s="36"/>
      <c r="C224" s="37"/>
      <c r="D224" s="190" t="s">
        <v>146</v>
      </c>
      <c r="E224" s="37"/>
      <c r="F224" s="191" t="s">
        <v>365</v>
      </c>
      <c r="G224" s="37"/>
      <c r="H224" s="37"/>
      <c r="I224" s="192"/>
      <c r="J224" s="37"/>
      <c r="K224" s="37"/>
      <c r="L224" s="40"/>
      <c r="M224" s="193"/>
      <c r="N224" s="194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146</v>
      </c>
      <c r="AU224" s="18" t="s">
        <v>81</v>
      </c>
    </row>
    <row r="225" spans="1:65" s="13" customFormat="1" ht="10.199999999999999">
      <c r="B225" s="195"/>
      <c r="C225" s="196"/>
      <c r="D225" s="197" t="s">
        <v>152</v>
      </c>
      <c r="E225" s="198" t="s">
        <v>19</v>
      </c>
      <c r="F225" s="199" t="s">
        <v>366</v>
      </c>
      <c r="G225" s="196"/>
      <c r="H225" s="200">
        <v>1.7509999999999999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152</v>
      </c>
      <c r="AU225" s="206" t="s">
        <v>81</v>
      </c>
      <c r="AV225" s="13" t="s">
        <v>81</v>
      </c>
      <c r="AW225" s="13" t="s">
        <v>33</v>
      </c>
      <c r="AX225" s="13" t="s">
        <v>72</v>
      </c>
      <c r="AY225" s="206" t="s">
        <v>138</v>
      </c>
    </row>
    <row r="226" spans="1:65" s="2" customFormat="1" ht="24.15" customHeight="1">
      <c r="A226" s="35"/>
      <c r="B226" s="36"/>
      <c r="C226" s="176" t="s">
        <v>367</v>
      </c>
      <c r="D226" s="176" t="s">
        <v>140</v>
      </c>
      <c r="E226" s="177" t="s">
        <v>368</v>
      </c>
      <c r="F226" s="178" t="s">
        <v>369</v>
      </c>
      <c r="G226" s="179" t="s">
        <v>100</v>
      </c>
      <c r="H226" s="180">
        <v>34.4</v>
      </c>
      <c r="I226" s="181"/>
      <c r="J226" s="182">
        <f>ROUND(I226*H226,2)</f>
        <v>0</v>
      </c>
      <c r="K226" s="183"/>
      <c r="L226" s="40"/>
      <c r="M226" s="184" t="s">
        <v>19</v>
      </c>
      <c r="N226" s="185" t="s">
        <v>43</v>
      </c>
      <c r="O226" s="65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8" t="s">
        <v>144</v>
      </c>
      <c r="AT226" s="188" t="s">
        <v>140</v>
      </c>
      <c r="AU226" s="188" t="s">
        <v>81</v>
      </c>
      <c r="AY226" s="18" t="s">
        <v>138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77</v>
      </c>
      <c r="BK226" s="189">
        <f>ROUND(I226*H226,2)</f>
        <v>0</v>
      </c>
      <c r="BL226" s="18" t="s">
        <v>144</v>
      </c>
      <c r="BM226" s="188" t="s">
        <v>370</v>
      </c>
    </row>
    <row r="227" spans="1:65" s="2" customFormat="1" ht="10.199999999999999">
      <c r="A227" s="35"/>
      <c r="B227" s="36"/>
      <c r="C227" s="37"/>
      <c r="D227" s="190" t="s">
        <v>146</v>
      </c>
      <c r="E227" s="37"/>
      <c r="F227" s="191" t="s">
        <v>371</v>
      </c>
      <c r="G227" s="37"/>
      <c r="H227" s="37"/>
      <c r="I227" s="192"/>
      <c r="J227" s="37"/>
      <c r="K227" s="37"/>
      <c r="L227" s="40"/>
      <c r="M227" s="193"/>
      <c r="N227" s="194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146</v>
      </c>
      <c r="AU227" s="18" t="s">
        <v>81</v>
      </c>
    </row>
    <row r="228" spans="1:65" s="13" customFormat="1" ht="20.399999999999999">
      <c r="B228" s="195"/>
      <c r="C228" s="196"/>
      <c r="D228" s="197" t="s">
        <v>152</v>
      </c>
      <c r="E228" s="198" t="s">
        <v>19</v>
      </c>
      <c r="F228" s="199" t="s">
        <v>372</v>
      </c>
      <c r="G228" s="196"/>
      <c r="H228" s="200">
        <v>34.4</v>
      </c>
      <c r="I228" s="201"/>
      <c r="J228" s="196"/>
      <c r="K228" s="196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152</v>
      </c>
      <c r="AU228" s="206" t="s">
        <v>81</v>
      </c>
      <c r="AV228" s="13" t="s">
        <v>81</v>
      </c>
      <c r="AW228" s="13" t="s">
        <v>33</v>
      </c>
      <c r="AX228" s="13" t="s">
        <v>72</v>
      </c>
      <c r="AY228" s="206" t="s">
        <v>138</v>
      </c>
    </row>
    <row r="229" spans="1:65" s="2" customFormat="1" ht="37.799999999999997" customHeight="1">
      <c r="A229" s="35"/>
      <c r="B229" s="36"/>
      <c r="C229" s="176" t="s">
        <v>373</v>
      </c>
      <c r="D229" s="176" t="s">
        <v>140</v>
      </c>
      <c r="E229" s="177" t="s">
        <v>374</v>
      </c>
      <c r="F229" s="178" t="s">
        <v>375</v>
      </c>
      <c r="G229" s="179" t="s">
        <v>100</v>
      </c>
      <c r="H229" s="180">
        <v>34.4</v>
      </c>
      <c r="I229" s="181"/>
      <c r="J229" s="182">
        <f>ROUND(I229*H229,2)</f>
        <v>0</v>
      </c>
      <c r="K229" s="183"/>
      <c r="L229" s="40"/>
      <c r="M229" s="184" t="s">
        <v>19</v>
      </c>
      <c r="N229" s="185" t="s">
        <v>43</v>
      </c>
      <c r="O229" s="65"/>
      <c r="P229" s="186">
        <f>O229*H229</f>
        <v>0</v>
      </c>
      <c r="Q229" s="186">
        <v>2.2399999999999998E-3</v>
      </c>
      <c r="R229" s="186">
        <f>Q229*H229</f>
        <v>7.7055999999999986E-2</v>
      </c>
      <c r="S229" s="186">
        <v>0</v>
      </c>
      <c r="T229" s="18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8" t="s">
        <v>144</v>
      </c>
      <c r="AT229" s="188" t="s">
        <v>140</v>
      </c>
      <c r="AU229" s="188" t="s">
        <v>81</v>
      </c>
      <c r="AY229" s="18" t="s">
        <v>138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77</v>
      </c>
      <c r="BK229" s="189">
        <f>ROUND(I229*H229,2)</f>
        <v>0</v>
      </c>
      <c r="BL229" s="18" t="s">
        <v>144</v>
      </c>
      <c r="BM229" s="188" t="s">
        <v>376</v>
      </c>
    </row>
    <row r="230" spans="1:65" s="2" customFormat="1" ht="10.199999999999999">
      <c r="A230" s="35"/>
      <c r="B230" s="36"/>
      <c r="C230" s="37"/>
      <c r="D230" s="190" t="s">
        <v>146</v>
      </c>
      <c r="E230" s="37"/>
      <c r="F230" s="191" t="s">
        <v>377</v>
      </c>
      <c r="G230" s="37"/>
      <c r="H230" s="37"/>
      <c r="I230" s="192"/>
      <c r="J230" s="37"/>
      <c r="K230" s="37"/>
      <c r="L230" s="40"/>
      <c r="M230" s="193"/>
      <c r="N230" s="19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146</v>
      </c>
      <c r="AU230" s="18" t="s">
        <v>81</v>
      </c>
    </row>
    <row r="231" spans="1:65" s="13" customFormat="1" ht="20.399999999999999">
      <c r="B231" s="195"/>
      <c r="C231" s="196"/>
      <c r="D231" s="197" t="s">
        <v>152</v>
      </c>
      <c r="E231" s="198" t="s">
        <v>19</v>
      </c>
      <c r="F231" s="199" t="s">
        <v>372</v>
      </c>
      <c r="G231" s="196"/>
      <c r="H231" s="200">
        <v>34.4</v>
      </c>
      <c r="I231" s="201"/>
      <c r="J231" s="196"/>
      <c r="K231" s="196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152</v>
      </c>
      <c r="AU231" s="206" t="s">
        <v>81</v>
      </c>
      <c r="AV231" s="13" t="s">
        <v>81</v>
      </c>
      <c r="AW231" s="13" t="s">
        <v>33</v>
      </c>
      <c r="AX231" s="13" t="s">
        <v>72</v>
      </c>
      <c r="AY231" s="206" t="s">
        <v>138</v>
      </c>
    </row>
    <row r="232" spans="1:65" s="12" customFormat="1" ht="22.8" customHeight="1">
      <c r="B232" s="160"/>
      <c r="C232" s="161"/>
      <c r="D232" s="162" t="s">
        <v>71</v>
      </c>
      <c r="E232" s="174" t="s">
        <v>190</v>
      </c>
      <c r="F232" s="174" t="s">
        <v>378</v>
      </c>
      <c r="G232" s="161"/>
      <c r="H232" s="161"/>
      <c r="I232" s="164"/>
      <c r="J232" s="175">
        <f>BK232</f>
        <v>0</v>
      </c>
      <c r="K232" s="161"/>
      <c r="L232" s="166"/>
      <c r="M232" s="167"/>
      <c r="N232" s="168"/>
      <c r="O232" s="168"/>
      <c r="P232" s="169">
        <f>SUM(P233:P272)</f>
        <v>0</v>
      </c>
      <c r="Q232" s="168"/>
      <c r="R232" s="169">
        <f>SUM(R233:R272)</f>
        <v>26.1446787</v>
      </c>
      <c r="S232" s="168"/>
      <c r="T232" s="170">
        <f>SUM(T233:T272)</f>
        <v>3.1934399999999998</v>
      </c>
      <c r="AR232" s="171" t="s">
        <v>77</v>
      </c>
      <c r="AT232" s="172" t="s">
        <v>71</v>
      </c>
      <c r="AU232" s="172" t="s">
        <v>77</v>
      </c>
      <c r="AY232" s="171" t="s">
        <v>138</v>
      </c>
      <c r="BK232" s="173">
        <f>SUM(BK233:BK272)</f>
        <v>0</v>
      </c>
    </row>
    <row r="233" spans="1:65" s="2" customFormat="1" ht="37.799999999999997" customHeight="1">
      <c r="A233" s="35"/>
      <c r="B233" s="36"/>
      <c r="C233" s="176" t="s">
        <v>379</v>
      </c>
      <c r="D233" s="176" t="s">
        <v>140</v>
      </c>
      <c r="E233" s="177" t="s">
        <v>380</v>
      </c>
      <c r="F233" s="178" t="s">
        <v>381</v>
      </c>
      <c r="G233" s="179" t="s">
        <v>100</v>
      </c>
      <c r="H233" s="180">
        <v>66.599999999999994</v>
      </c>
      <c r="I233" s="181"/>
      <c r="J233" s="182">
        <f>ROUND(I233*H233,2)</f>
        <v>0</v>
      </c>
      <c r="K233" s="183"/>
      <c r="L233" s="40"/>
      <c r="M233" s="184" t="s">
        <v>19</v>
      </c>
      <c r="N233" s="185" t="s">
        <v>43</v>
      </c>
      <c r="O233" s="65"/>
      <c r="P233" s="186">
        <f>O233*H233</f>
        <v>0</v>
      </c>
      <c r="Q233" s="186">
        <v>1.0000000000000001E-5</v>
      </c>
      <c r="R233" s="186">
        <f>Q233*H233</f>
        <v>6.6600000000000003E-4</v>
      </c>
      <c r="S233" s="186">
        <v>0</v>
      </c>
      <c r="T233" s="18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8" t="s">
        <v>144</v>
      </c>
      <c r="AT233" s="188" t="s">
        <v>140</v>
      </c>
      <c r="AU233" s="188" t="s">
        <v>81</v>
      </c>
      <c r="AY233" s="18" t="s">
        <v>138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8" t="s">
        <v>77</v>
      </c>
      <c r="BK233" s="189">
        <f>ROUND(I233*H233,2)</f>
        <v>0</v>
      </c>
      <c r="BL233" s="18" t="s">
        <v>144</v>
      </c>
      <c r="BM233" s="188" t="s">
        <v>382</v>
      </c>
    </row>
    <row r="234" spans="1:65" s="2" customFormat="1" ht="10.199999999999999">
      <c r="A234" s="35"/>
      <c r="B234" s="36"/>
      <c r="C234" s="37"/>
      <c r="D234" s="190" t="s">
        <v>146</v>
      </c>
      <c r="E234" s="37"/>
      <c r="F234" s="191" t="s">
        <v>383</v>
      </c>
      <c r="G234" s="37"/>
      <c r="H234" s="37"/>
      <c r="I234" s="192"/>
      <c r="J234" s="37"/>
      <c r="K234" s="37"/>
      <c r="L234" s="40"/>
      <c r="M234" s="193"/>
      <c r="N234" s="194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146</v>
      </c>
      <c r="AU234" s="18" t="s">
        <v>81</v>
      </c>
    </row>
    <row r="235" spans="1:65" s="13" customFormat="1" ht="20.399999999999999">
      <c r="B235" s="195"/>
      <c r="C235" s="196"/>
      <c r="D235" s="197" t="s">
        <v>152</v>
      </c>
      <c r="E235" s="198" t="s">
        <v>19</v>
      </c>
      <c r="F235" s="199" t="s">
        <v>384</v>
      </c>
      <c r="G235" s="196"/>
      <c r="H235" s="200">
        <v>37</v>
      </c>
      <c r="I235" s="201"/>
      <c r="J235" s="196"/>
      <c r="K235" s="196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152</v>
      </c>
      <c r="AU235" s="206" t="s">
        <v>81</v>
      </c>
      <c r="AV235" s="13" t="s">
        <v>81</v>
      </c>
      <c r="AW235" s="13" t="s">
        <v>33</v>
      </c>
      <c r="AX235" s="13" t="s">
        <v>72</v>
      </c>
      <c r="AY235" s="206" t="s">
        <v>138</v>
      </c>
    </row>
    <row r="236" spans="1:65" s="13" customFormat="1" ht="10.199999999999999">
      <c r="B236" s="195"/>
      <c r="C236" s="196"/>
      <c r="D236" s="197" t="s">
        <v>152</v>
      </c>
      <c r="E236" s="198" t="s">
        <v>19</v>
      </c>
      <c r="F236" s="199" t="s">
        <v>385</v>
      </c>
      <c r="G236" s="196"/>
      <c r="H236" s="200">
        <v>29.6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152</v>
      </c>
      <c r="AU236" s="206" t="s">
        <v>81</v>
      </c>
      <c r="AV236" s="13" t="s">
        <v>81</v>
      </c>
      <c r="AW236" s="13" t="s">
        <v>33</v>
      </c>
      <c r="AX236" s="13" t="s">
        <v>72</v>
      </c>
      <c r="AY236" s="206" t="s">
        <v>138</v>
      </c>
    </row>
    <row r="237" spans="1:65" s="2" customFormat="1" ht="16.5" customHeight="1">
      <c r="A237" s="35"/>
      <c r="B237" s="36"/>
      <c r="C237" s="218" t="s">
        <v>386</v>
      </c>
      <c r="D237" s="218" t="s">
        <v>239</v>
      </c>
      <c r="E237" s="219" t="s">
        <v>387</v>
      </c>
      <c r="F237" s="220" t="s">
        <v>388</v>
      </c>
      <c r="G237" s="221" t="s">
        <v>100</v>
      </c>
      <c r="H237" s="222">
        <v>69.930000000000007</v>
      </c>
      <c r="I237" s="223"/>
      <c r="J237" s="224">
        <f>ROUND(I237*H237,2)</f>
        <v>0</v>
      </c>
      <c r="K237" s="225"/>
      <c r="L237" s="226"/>
      <c r="M237" s="227" t="s">
        <v>19</v>
      </c>
      <c r="N237" s="228" t="s">
        <v>43</v>
      </c>
      <c r="O237" s="65"/>
      <c r="P237" s="186">
        <f>O237*H237</f>
        <v>0</v>
      </c>
      <c r="Q237" s="186">
        <v>2.5899999999999999E-3</v>
      </c>
      <c r="R237" s="186">
        <f>Q237*H237</f>
        <v>0.18111870000000002</v>
      </c>
      <c r="S237" s="186">
        <v>0</v>
      </c>
      <c r="T237" s="18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8" t="s">
        <v>190</v>
      </c>
      <c r="AT237" s="188" t="s">
        <v>239</v>
      </c>
      <c r="AU237" s="188" t="s">
        <v>81</v>
      </c>
      <c r="AY237" s="18" t="s">
        <v>138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8" t="s">
        <v>77</v>
      </c>
      <c r="BK237" s="189">
        <f>ROUND(I237*H237,2)</f>
        <v>0</v>
      </c>
      <c r="BL237" s="18" t="s">
        <v>144</v>
      </c>
      <c r="BM237" s="188" t="s">
        <v>389</v>
      </c>
    </row>
    <row r="238" spans="1:65" s="13" customFormat="1" ht="10.199999999999999">
      <c r="B238" s="195"/>
      <c r="C238" s="196"/>
      <c r="D238" s="197" t="s">
        <v>152</v>
      </c>
      <c r="E238" s="198" t="s">
        <v>19</v>
      </c>
      <c r="F238" s="199" t="s">
        <v>390</v>
      </c>
      <c r="G238" s="196"/>
      <c r="H238" s="200">
        <v>69.930000000000007</v>
      </c>
      <c r="I238" s="201"/>
      <c r="J238" s="196"/>
      <c r="K238" s="196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152</v>
      </c>
      <c r="AU238" s="206" t="s">
        <v>81</v>
      </c>
      <c r="AV238" s="13" t="s">
        <v>81</v>
      </c>
      <c r="AW238" s="13" t="s">
        <v>33</v>
      </c>
      <c r="AX238" s="13" t="s">
        <v>72</v>
      </c>
      <c r="AY238" s="206" t="s">
        <v>138</v>
      </c>
    </row>
    <row r="239" spans="1:65" s="2" customFormat="1" ht="33" customHeight="1">
      <c r="A239" s="35"/>
      <c r="B239" s="36"/>
      <c r="C239" s="176" t="s">
        <v>391</v>
      </c>
      <c r="D239" s="176" t="s">
        <v>140</v>
      </c>
      <c r="E239" s="177" t="s">
        <v>392</v>
      </c>
      <c r="F239" s="178" t="s">
        <v>393</v>
      </c>
      <c r="G239" s="179" t="s">
        <v>104</v>
      </c>
      <c r="H239" s="180">
        <v>1.5069999999999999</v>
      </c>
      <c r="I239" s="181"/>
      <c r="J239" s="182">
        <f>ROUND(I239*H239,2)</f>
        <v>0</v>
      </c>
      <c r="K239" s="183"/>
      <c r="L239" s="40"/>
      <c r="M239" s="184" t="s">
        <v>19</v>
      </c>
      <c r="N239" s="185" t="s">
        <v>43</v>
      </c>
      <c r="O239" s="65"/>
      <c r="P239" s="186">
        <f>O239*H239</f>
        <v>0</v>
      </c>
      <c r="Q239" s="186">
        <v>0</v>
      </c>
      <c r="R239" s="186">
        <f>Q239*H239</f>
        <v>0</v>
      </c>
      <c r="S239" s="186">
        <v>1.92</v>
      </c>
      <c r="T239" s="187">
        <f>S239*H239</f>
        <v>2.8934399999999996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8" t="s">
        <v>144</v>
      </c>
      <c r="AT239" s="188" t="s">
        <v>140</v>
      </c>
      <c r="AU239" s="188" t="s">
        <v>81</v>
      </c>
      <c r="AY239" s="18" t="s">
        <v>138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8" t="s">
        <v>77</v>
      </c>
      <c r="BK239" s="189">
        <f>ROUND(I239*H239,2)</f>
        <v>0</v>
      </c>
      <c r="BL239" s="18" t="s">
        <v>144</v>
      </c>
      <c r="BM239" s="188" t="s">
        <v>394</v>
      </c>
    </row>
    <row r="240" spans="1:65" s="2" customFormat="1" ht="10.199999999999999">
      <c r="A240" s="35"/>
      <c r="B240" s="36"/>
      <c r="C240" s="37"/>
      <c r="D240" s="190" t="s">
        <v>146</v>
      </c>
      <c r="E240" s="37"/>
      <c r="F240" s="191" t="s">
        <v>395</v>
      </c>
      <c r="G240" s="37"/>
      <c r="H240" s="37"/>
      <c r="I240" s="192"/>
      <c r="J240" s="37"/>
      <c r="K240" s="37"/>
      <c r="L240" s="40"/>
      <c r="M240" s="193"/>
      <c r="N240" s="19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146</v>
      </c>
      <c r="AU240" s="18" t="s">
        <v>81</v>
      </c>
    </row>
    <row r="241" spans="1:65" s="13" customFormat="1" ht="10.199999999999999">
      <c r="B241" s="195"/>
      <c r="C241" s="196"/>
      <c r="D241" s="197" t="s">
        <v>152</v>
      </c>
      <c r="E241" s="198" t="s">
        <v>19</v>
      </c>
      <c r="F241" s="199" t="s">
        <v>396</v>
      </c>
      <c r="G241" s="196"/>
      <c r="H241" s="200">
        <v>1.5069999999999999</v>
      </c>
      <c r="I241" s="201"/>
      <c r="J241" s="196"/>
      <c r="K241" s="196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152</v>
      </c>
      <c r="AU241" s="206" t="s">
        <v>81</v>
      </c>
      <c r="AV241" s="13" t="s">
        <v>81</v>
      </c>
      <c r="AW241" s="13" t="s">
        <v>33</v>
      </c>
      <c r="AX241" s="13" t="s">
        <v>72</v>
      </c>
      <c r="AY241" s="206" t="s">
        <v>138</v>
      </c>
    </row>
    <row r="242" spans="1:65" s="2" customFormat="1" ht="24.15" customHeight="1">
      <c r="A242" s="35"/>
      <c r="B242" s="36"/>
      <c r="C242" s="176" t="s">
        <v>397</v>
      </c>
      <c r="D242" s="176" t="s">
        <v>140</v>
      </c>
      <c r="E242" s="177" t="s">
        <v>398</v>
      </c>
      <c r="F242" s="178" t="s">
        <v>399</v>
      </c>
      <c r="G242" s="179" t="s">
        <v>143</v>
      </c>
      <c r="H242" s="180">
        <v>14</v>
      </c>
      <c r="I242" s="181"/>
      <c r="J242" s="182">
        <f>ROUND(I242*H242,2)</f>
        <v>0</v>
      </c>
      <c r="K242" s="183"/>
      <c r="L242" s="40"/>
      <c r="M242" s="184" t="s">
        <v>19</v>
      </c>
      <c r="N242" s="185" t="s">
        <v>43</v>
      </c>
      <c r="O242" s="65"/>
      <c r="P242" s="186">
        <f>O242*H242</f>
        <v>0</v>
      </c>
      <c r="Q242" s="186">
        <v>0.34089999999999998</v>
      </c>
      <c r="R242" s="186">
        <f>Q242*H242</f>
        <v>4.7725999999999997</v>
      </c>
      <c r="S242" s="186">
        <v>0</v>
      </c>
      <c r="T242" s="18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8" t="s">
        <v>144</v>
      </c>
      <c r="AT242" s="188" t="s">
        <v>140</v>
      </c>
      <c r="AU242" s="188" t="s">
        <v>81</v>
      </c>
      <c r="AY242" s="18" t="s">
        <v>138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77</v>
      </c>
      <c r="BK242" s="189">
        <f>ROUND(I242*H242,2)</f>
        <v>0</v>
      </c>
      <c r="BL242" s="18" t="s">
        <v>144</v>
      </c>
      <c r="BM242" s="188" t="s">
        <v>400</v>
      </c>
    </row>
    <row r="243" spans="1:65" s="13" customFormat="1" ht="10.199999999999999">
      <c r="B243" s="195"/>
      <c r="C243" s="196"/>
      <c r="D243" s="197" t="s">
        <v>152</v>
      </c>
      <c r="E243" s="198" t="s">
        <v>19</v>
      </c>
      <c r="F243" s="199" t="s">
        <v>401</v>
      </c>
      <c r="G243" s="196"/>
      <c r="H243" s="200">
        <v>11</v>
      </c>
      <c r="I243" s="201"/>
      <c r="J243" s="196"/>
      <c r="K243" s="196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152</v>
      </c>
      <c r="AU243" s="206" t="s">
        <v>81</v>
      </c>
      <c r="AV243" s="13" t="s">
        <v>81</v>
      </c>
      <c r="AW243" s="13" t="s">
        <v>33</v>
      </c>
      <c r="AX243" s="13" t="s">
        <v>72</v>
      </c>
      <c r="AY243" s="206" t="s">
        <v>138</v>
      </c>
    </row>
    <row r="244" spans="1:65" s="13" customFormat="1" ht="10.199999999999999">
      <c r="B244" s="195"/>
      <c r="C244" s="196"/>
      <c r="D244" s="197" t="s">
        <v>152</v>
      </c>
      <c r="E244" s="198" t="s">
        <v>19</v>
      </c>
      <c r="F244" s="199" t="s">
        <v>402</v>
      </c>
      <c r="G244" s="196"/>
      <c r="H244" s="200">
        <v>3</v>
      </c>
      <c r="I244" s="201"/>
      <c r="J244" s="196"/>
      <c r="K244" s="196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152</v>
      </c>
      <c r="AU244" s="206" t="s">
        <v>81</v>
      </c>
      <c r="AV244" s="13" t="s">
        <v>81</v>
      </c>
      <c r="AW244" s="13" t="s">
        <v>33</v>
      </c>
      <c r="AX244" s="13" t="s">
        <v>72</v>
      </c>
      <c r="AY244" s="206" t="s">
        <v>138</v>
      </c>
    </row>
    <row r="245" spans="1:65" s="2" customFormat="1" ht="33" customHeight="1">
      <c r="A245" s="35"/>
      <c r="B245" s="36"/>
      <c r="C245" s="218" t="s">
        <v>403</v>
      </c>
      <c r="D245" s="218" t="s">
        <v>239</v>
      </c>
      <c r="E245" s="219" t="s">
        <v>404</v>
      </c>
      <c r="F245" s="220" t="s">
        <v>405</v>
      </c>
      <c r="G245" s="221" t="s">
        <v>143</v>
      </c>
      <c r="H245" s="222">
        <v>14</v>
      </c>
      <c r="I245" s="223"/>
      <c r="J245" s="224">
        <f t="shared" ref="J245:J250" si="0">ROUND(I245*H245,2)</f>
        <v>0</v>
      </c>
      <c r="K245" s="225"/>
      <c r="L245" s="226"/>
      <c r="M245" s="227" t="s">
        <v>19</v>
      </c>
      <c r="N245" s="228" t="s">
        <v>43</v>
      </c>
      <c r="O245" s="65"/>
      <c r="P245" s="186">
        <f t="shared" ref="P245:P250" si="1">O245*H245</f>
        <v>0</v>
      </c>
      <c r="Q245" s="186">
        <v>8.6999999999999994E-2</v>
      </c>
      <c r="R245" s="186">
        <f t="shared" ref="R245:R250" si="2">Q245*H245</f>
        <v>1.218</v>
      </c>
      <c r="S245" s="186">
        <v>0</v>
      </c>
      <c r="T245" s="187">
        <f t="shared" ref="T245:T250" si="3"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8" t="s">
        <v>190</v>
      </c>
      <c r="AT245" s="188" t="s">
        <v>239</v>
      </c>
      <c r="AU245" s="188" t="s">
        <v>81</v>
      </c>
      <c r="AY245" s="18" t="s">
        <v>138</v>
      </c>
      <c r="BE245" s="189">
        <f t="shared" ref="BE245:BE250" si="4">IF(N245="základní",J245,0)</f>
        <v>0</v>
      </c>
      <c r="BF245" s="189">
        <f t="shared" ref="BF245:BF250" si="5">IF(N245="snížená",J245,0)</f>
        <v>0</v>
      </c>
      <c r="BG245" s="189">
        <f t="shared" ref="BG245:BG250" si="6">IF(N245="zákl. přenesená",J245,0)</f>
        <v>0</v>
      </c>
      <c r="BH245" s="189">
        <f t="shared" ref="BH245:BH250" si="7">IF(N245="sníž. přenesená",J245,0)</f>
        <v>0</v>
      </c>
      <c r="BI245" s="189">
        <f t="shared" ref="BI245:BI250" si="8">IF(N245="nulová",J245,0)</f>
        <v>0</v>
      </c>
      <c r="BJ245" s="18" t="s">
        <v>77</v>
      </c>
      <c r="BK245" s="189">
        <f t="shared" ref="BK245:BK250" si="9">ROUND(I245*H245,2)</f>
        <v>0</v>
      </c>
      <c r="BL245" s="18" t="s">
        <v>144</v>
      </c>
      <c r="BM245" s="188" t="s">
        <v>406</v>
      </c>
    </row>
    <row r="246" spans="1:65" s="2" customFormat="1" ht="33" customHeight="1">
      <c r="A246" s="35"/>
      <c r="B246" s="36"/>
      <c r="C246" s="218" t="s">
        <v>407</v>
      </c>
      <c r="D246" s="218" t="s">
        <v>239</v>
      </c>
      <c r="E246" s="219" t="s">
        <v>408</v>
      </c>
      <c r="F246" s="220" t="s">
        <v>409</v>
      </c>
      <c r="G246" s="221" t="s">
        <v>143</v>
      </c>
      <c r="H246" s="222">
        <v>14</v>
      </c>
      <c r="I246" s="223"/>
      <c r="J246" s="224">
        <f t="shared" si="0"/>
        <v>0</v>
      </c>
      <c r="K246" s="225"/>
      <c r="L246" s="226"/>
      <c r="M246" s="227" t="s">
        <v>19</v>
      </c>
      <c r="N246" s="228" t="s">
        <v>43</v>
      </c>
      <c r="O246" s="65"/>
      <c r="P246" s="186">
        <f t="shared" si="1"/>
        <v>0</v>
      </c>
      <c r="Q246" s="186">
        <v>0.10299999999999999</v>
      </c>
      <c r="R246" s="186">
        <f t="shared" si="2"/>
        <v>1.4419999999999999</v>
      </c>
      <c r="S246" s="186">
        <v>0</v>
      </c>
      <c r="T246" s="187">
        <f t="shared" si="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8" t="s">
        <v>190</v>
      </c>
      <c r="AT246" s="188" t="s">
        <v>239</v>
      </c>
      <c r="AU246" s="188" t="s">
        <v>81</v>
      </c>
      <c r="AY246" s="18" t="s">
        <v>138</v>
      </c>
      <c r="BE246" s="189">
        <f t="shared" si="4"/>
        <v>0</v>
      </c>
      <c r="BF246" s="189">
        <f t="shared" si="5"/>
        <v>0</v>
      </c>
      <c r="BG246" s="189">
        <f t="shared" si="6"/>
        <v>0</v>
      </c>
      <c r="BH246" s="189">
        <f t="shared" si="7"/>
        <v>0</v>
      </c>
      <c r="BI246" s="189">
        <f t="shared" si="8"/>
        <v>0</v>
      </c>
      <c r="BJ246" s="18" t="s">
        <v>77</v>
      </c>
      <c r="BK246" s="189">
        <f t="shared" si="9"/>
        <v>0</v>
      </c>
      <c r="BL246" s="18" t="s">
        <v>144</v>
      </c>
      <c r="BM246" s="188" t="s">
        <v>410</v>
      </c>
    </row>
    <row r="247" spans="1:65" s="2" customFormat="1" ht="37.799999999999997" customHeight="1">
      <c r="A247" s="35"/>
      <c r="B247" s="36"/>
      <c r="C247" s="218" t="s">
        <v>411</v>
      </c>
      <c r="D247" s="218" t="s">
        <v>239</v>
      </c>
      <c r="E247" s="219" t="s">
        <v>412</v>
      </c>
      <c r="F247" s="220" t="s">
        <v>413</v>
      </c>
      <c r="G247" s="221" t="s">
        <v>143</v>
      </c>
      <c r="H247" s="222">
        <v>14</v>
      </c>
      <c r="I247" s="223"/>
      <c r="J247" s="224">
        <f t="shared" si="0"/>
        <v>0</v>
      </c>
      <c r="K247" s="225"/>
      <c r="L247" s="226"/>
      <c r="M247" s="227" t="s">
        <v>19</v>
      </c>
      <c r="N247" s="228" t="s">
        <v>43</v>
      </c>
      <c r="O247" s="65"/>
      <c r="P247" s="186">
        <f t="shared" si="1"/>
        <v>0</v>
      </c>
      <c r="Q247" s="186">
        <v>0.23200000000000001</v>
      </c>
      <c r="R247" s="186">
        <f t="shared" si="2"/>
        <v>3.2480000000000002</v>
      </c>
      <c r="S247" s="186">
        <v>0</v>
      </c>
      <c r="T247" s="187">
        <f t="shared" si="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8" t="s">
        <v>190</v>
      </c>
      <c r="AT247" s="188" t="s">
        <v>239</v>
      </c>
      <c r="AU247" s="188" t="s">
        <v>81</v>
      </c>
      <c r="AY247" s="18" t="s">
        <v>138</v>
      </c>
      <c r="BE247" s="189">
        <f t="shared" si="4"/>
        <v>0</v>
      </c>
      <c r="BF247" s="189">
        <f t="shared" si="5"/>
        <v>0</v>
      </c>
      <c r="BG247" s="189">
        <f t="shared" si="6"/>
        <v>0</v>
      </c>
      <c r="BH247" s="189">
        <f t="shared" si="7"/>
        <v>0</v>
      </c>
      <c r="BI247" s="189">
        <f t="shared" si="8"/>
        <v>0</v>
      </c>
      <c r="BJ247" s="18" t="s">
        <v>77</v>
      </c>
      <c r="BK247" s="189">
        <f t="shared" si="9"/>
        <v>0</v>
      </c>
      <c r="BL247" s="18" t="s">
        <v>144</v>
      </c>
      <c r="BM247" s="188" t="s">
        <v>414</v>
      </c>
    </row>
    <row r="248" spans="1:65" s="2" customFormat="1" ht="37.799999999999997" customHeight="1">
      <c r="A248" s="35"/>
      <c r="B248" s="36"/>
      <c r="C248" s="218" t="s">
        <v>415</v>
      </c>
      <c r="D248" s="218" t="s">
        <v>239</v>
      </c>
      <c r="E248" s="219" t="s">
        <v>416</v>
      </c>
      <c r="F248" s="220" t="s">
        <v>417</v>
      </c>
      <c r="G248" s="221" t="s">
        <v>143</v>
      </c>
      <c r="H248" s="222">
        <v>14</v>
      </c>
      <c r="I248" s="223"/>
      <c r="J248" s="224">
        <f t="shared" si="0"/>
        <v>0</v>
      </c>
      <c r="K248" s="225"/>
      <c r="L248" s="226"/>
      <c r="M248" s="227" t="s">
        <v>19</v>
      </c>
      <c r="N248" s="228" t="s">
        <v>43</v>
      </c>
      <c r="O248" s="65"/>
      <c r="P248" s="186">
        <f t="shared" si="1"/>
        <v>0</v>
      </c>
      <c r="Q248" s="186">
        <v>0.17</v>
      </c>
      <c r="R248" s="186">
        <f t="shared" si="2"/>
        <v>2.3800000000000003</v>
      </c>
      <c r="S248" s="186">
        <v>0</v>
      </c>
      <c r="T248" s="187">
        <f t="shared" si="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8" t="s">
        <v>190</v>
      </c>
      <c r="AT248" s="188" t="s">
        <v>239</v>
      </c>
      <c r="AU248" s="188" t="s">
        <v>81</v>
      </c>
      <c r="AY248" s="18" t="s">
        <v>138</v>
      </c>
      <c r="BE248" s="189">
        <f t="shared" si="4"/>
        <v>0</v>
      </c>
      <c r="BF248" s="189">
        <f t="shared" si="5"/>
        <v>0</v>
      </c>
      <c r="BG248" s="189">
        <f t="shared" si="6"/>
        <v>0</v>
      </c>
      <c r="BH248" s="189">
        <f t="shared" si="7"/>
        <v>0</v>
      </c>
      <c r="BI248" s="189">
        <f t="shared" si="8"/>
        <v>0</v>
      </c>
      <c r="BJ248" s="18" t="s">
        <v>77</v>
      </c>
      <c r="BK248" s="189">
        <f t="shared" si="9"/>
        <v>0</v>
      </c>
      <c r="BL248" s="18" t="s">
        <v>144</v>
      </c>
      <c r="BM248" s="188" t="s">
        <v>418</v>
      </c>
    </row>
    <row r="249" spans="1:65" s="2" customFormat="1" ht="33" customHeight="1">
      <c r="A249" s="35"/>
      <c r="B249" s="36"/>
      <c r="C249" s="218" t="s">
        <v>419</v>
      </c>
      <c r="D249" s="218" t="s">
        <v>239</v>
      </c>
      <c r="E249" s="219" t="s">
        <v>420</v>
      </c>
      <c r="F249" s="220" t="s">
        <v>421</v>
      </c>
      <c r="G249" s="221" t="s">
        <v>143</v>
      </c>
      <c r="H249" s="222">
        <v>14</v>
      </c>
      <c r="I249" s="223"/>
      <c r="J249" s="224">
        <f t="shared" si="0"/>
        <v>0</v>
      </c>
      <c r="K249" s="225"/>
      <c r="L249" s="226"/>
      <c r="M249" s="227" t="s">
        <v>19</v>
      </c>
      <c r="N249" s="228" t="s">
        <v>43</v>
      </c>
      <c r="O249" s="65"/>
      <c r="P249" s="186">
        <f t="shared" si="1"/>
        <v>0</v>
      </c>
      <c r="Q249" s="186">
        <v>0.06</v>
      </c>
      <c r="R249" s="186">
        <f t="shared" si="2"/>
        <v>0.84</v>
      </c>
      <c r="S249" s="186">
        <v>0</v>
      </c>
      <c r="T249" s="187">
        <f t="shared" si="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8" t="s">
        <v>190</v>
      </c>
      <c r="AT249" s="188" t="s">
        <v>239</v>
      </c>
      <c r="AU249" s="188" t="s">
        <v>81</v>
      </c>
      <c r="AY249" s="18" t="s">
        <v>138</v>
      </c>
      <c r="BE249" s="189">
        <f t="shared" si="4"/>
        <v>0</v>
      </c>
      <c r="BF249" s="189">
        <f t="shared" si="5"/>
        <v>0</v>
      </c>
      <c r="BG249" s="189">
        <f t="shared" si="6"/>
        <v>0</v>
      </c>
      <c r="BH249" s="189">
        <f t="shared" si="7"/>
        <v>0</v>
      </c>
      <c r="BI249" s="189">
        <f t="shared" si="8"/>
        <v>0</v>
      </c>
      <c r="BJ249" s="18" t="s">
        <v>77</v>
      </c>
      <c r="BK249" s="189">
        <f t="shared" si="9"/>
        <v>0</v>
      </c>
      <c r="BL249" s="18" t="s">
        <v>144</v>
      </c>
      <c r="BM249" s="188" t="s">
        <v>422</v>
      </c>
    </row>
    <row r="250" spans="1:65" s="2" customFormat="1" ht="24.15" customHeight="1">
      <c r="A250" s="35"/>
      <c r="B250" s="36"/>
      <c r="C250" s="218" t="s">
        <v>423</v>
      </c>
      <c r="D250" s="218" t="s">
        <v>239</v>
      </c>
      <c r="E250" s="219" t="s">
        <v>424</v>
      </c>
      <c r="F250" s="220" t="s">
        <v>425</v>
      </c>
      <c r="G250" s="221" t="s">
        <v>143</v>
      </c>
      <c r="H250" s="222">
        <v>14</v>
      </c>
      <c r="I250" s="223"/>
      <c r="J250" s="224">
        <f t="shared" si="0"/>
        <v>0</v>
      </c>
      <c r="K250" s="225"/>
      <c r="L250" s="226"/>
      <c r="M250" s="227" t="s">
        <v>19</v>
      </c>
      <c r="N250" s="228" t="s">
        <v>43</v>
      </c>
      <c r="O250" s="65"/>
      <c r="P250" s="186">
        <f t="shared" si="1"/>
        <v>0</v>
      </c>
      <c r="Q250" s="186">
        <v>6.0000000000000001E-3</v>
      </c>
      <c r="R250" s="186">
        <f t="shared" si="2"/>
        <v>8.4000000000000005E-2</v>
      </c>
      <c r="S250" s="186">
        <v>0</v>
      </c>
      <c r="T250" s="187">
        <f t="shared" si="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8" t="s">
        <v>190</v>
      </c>
      <c r="AT250" s="188" t="s">
        <v>239</v>
      </c>
      <c r="AU250" s="188" t="s">
        <v>81</v>
      </c>
      <c r="AY250" s="18" t="s">
        <v>138</v>
      </c>
      <c r="BE250" s="189">
        <f t="shared" si="4"/>
        <v>0</v>
      </c>
      <c r="BF250" s="189">
        <f t="shared" si="5"/>
        <v>0</v>
      </c>
      <c r="BG250" s="189">
        <f t="shared" si="6"/>
        <v>0</v>
      </c>
      <c r="BH250" s="189">
        <f t="shared" si="7"/>
        <v>0</v>
      </c>
      <c r="BI250" s="189">
        <f t="shared" si="8"/>
        <v>0</v>
      </c>
      <c r="BJ250" s="18" t="s">
        <v>77</v>
      </c>
      <c r="BK250" s="189">
        <f t="shared" si="9"/>
        <v>0</v>
      </c>
      <c r="BL250" s="18" t="s">
        <v>144</v>
      </c>
      <c r="BM250" s="188" t="s">
        <v>426</v>
      </c>
    </row>
    <row r="251" spans="1:65" s="2" customFormat="1" ht="10.199999999999999">
      <c r="A251" s="35"/>
      <c r="B251" s="36"/>
      <c r="C251" s="37"/>
      <c r="D251" s="190" t="s">
        <v>146</v>
      </c>
      <c r="E251" s="37"/>
      <c r="F251" s="191" t="s">
        <v>427</v>
      </c>
      <c r="G251" s="37"/>
      <c r="H251" s="37"/>
      <c r="I251" s="192"/>
      <c r="J251" s="37"/>
      <c r="K251" s="37"/>
      <c r="L251" s="40"/>
      <c r="M251" s="193"/>
      <c r="N251" s="194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146</v>
      </c>
      <c r="AU251" s="18" t="s">
        <v>81</v>
      </c>
    </row>
    <row r="252" spans="1:65" s="2" customFormat="1" ht="24.15" customHeight="1">
      <c r="A252" s="35"/>
      <c r="B252" s="36"/>
      <c r="C252" s="176" t="s">
        <v>428</v>
      </c>
      <c r="D252" s="176" t="s">
        <v>140</v>
      </c>
      <c r="E252" s="177" t="s">
        <v>429</v>
      </c>
      <c r="F252" s="178" t="s">
        <v>430</v>
      </c>
      <c r="G252" s="179" t="s">
        <v>143</v>
      </c>
      <c r="H252" s="180">
        <v>3</v>
      </c>
      <c r="I252" s="181"/>
      <c r="J252" s="182">
        <f>ROUND(I252*H252,2)</f>
        <v>0</v>
      </c>
      <c r="K252" s="183"/>
      <c r="L252" s="40"/>
      <c r="M252" s="184" t="s">
        <v>19</v>
      </c>
      <c r="N252" s="185" t="s">
        <v>43</v>
      </c>
      <c r="O252" s="65"/>
      <c r="P252" s="186">
        <f>O252*H252</f>
        <v>0</v>
      </c>
      <c r="Q252" s="186">
        <v>0</v>
      </c>
      <c r="R252" s="186">
        <f>Q252*H252</f>
        <v>0</v>
      </c>
      <c r="S252" s="186">
        <v>0.1</v>
      </c>
      <c r="T252" s="187">
        <f>S252*H252</f>
        <v>0.30000000000000004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8" t="s">
        <v>144</v>
      </c>
      <c r="AT252" s="188" t="s">
        <v>140</v>
      </c>
      <c r="AU252" s="188" t="s">
        <v>81</v>
      </c>
      <c r="AY252" s="18" t="s">
        <v>138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77</v>
      </c>
      <c r="BK252" s="189">
        <f>ROUND(I252*H252,2)</f>
        <v>0</v>
      </c>
      <c r="BL252" s="18" t="s">
        <v>144</v>
      </c>
      <c r="BM252" s="188" t="s">
        <v>431</v>
      </c>
    </row>
    <row r="253" spans="1:65" s="2" customFormat="1" ht="10.199999999999999">
      <c r="A253" s="35"/>
      <c r="B253" s="36"/>
      <c r="C253" s="37"/>
      <c r="D253" s="190" t="s">
        <v>146</v>
      </c>
      <c r="E253" s="37"/>
      <c r="F253" s="191" t="s">
        <v>432</v>
      </c>
      <c r="G253" s="37"/>
      <c r="H253" s="37"/>
      <c r="I253" s="192"/>
      <c r="J253" s="37"/>
      <c r="K253" s="37"/>
      <c r="L253" s="40"/>
      <c r="M253" s="193"/>
      <c r="N253" s="194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146</v>
      </c>
      <c r="AU253" s="18" t="s">
        <v>81</v>
      </c>
    </row>
    <row r="254" spans="1:65" s="2" customFormat="1" ht="24.15" customHeight="1">
      <c r="A254" s="35"/>
      <c r="B254" s="36"/>
      <c r="C254" s="176" t="s">
        <v>433</v>
      </c>
      <c r="D254" s="176" t="s">
        <v>140</v>
      </c>
      <c r="E254" s="177" t="s">
        <v>434</v>
      </c>
      <c r="F254" s="178" t="s">
        <v>435</v>
      </c>
      <c r="G254" s="179" t="s">
        <v>143</v>
      </c>
      <c r="H254" s="180">
        <v>14</v>
      </c>
      <c r="I254" s="181"/>
      <c r="J254" s="182">
        <f>ROUND(I254*H254,2)</f>
        <v>0</v>
      </c>
      <c r="K254" s="183"/>
      <c r="L254" s="40"/>
      <c r="M254" s="184" t="s">
        <v>19</v>
      </c>
      <c r="N254" s="185" t="s">
        <v>43</v>
      </c>
      <c r="O254" s="65"/>
      <c r="P254" s="186">
        <f>O254*H254</f>
        <v>0</v>
      </c>
      <c r="Q254" s="186">
        <v>0.21734000000000001</v>
      </c>
      <c r="R254" s="186">
        <f>Q254*H254</f>
        <v>3.0427599999999999</v>
      </c>
      <c r="S254" s="186">
        <v>0</v>
      </c>
      <c r="T254" s="18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8" t="s">
        <v>144</v>
      </c>
      <c r="AT254" s="188" t="s">
        <v>140</v>
      </c>
      <c r="AU254" s="188" t="s">
        <v>81</v>
      </c>
      <c r="AY254" s="18" t="s">
        <v>138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77</v>
      </c>
      <c r="BK254" s="189">
        <f>ROUND(I254*H254,2)</f>
        <v>0</v>
      </c>
      <c r="BL254" s="18" t="s">
        <v>144</v>
      </c>
      <c r="BM254" s="188" t="s">
        <v>436</v>
      </c>
    </row>
    <row r="255" spans="1:65" s="2" customFormat="1" ht="10.199999999999999">
      <c r="A255" s="35"/>
      <c r="B255" s="36"/>
      <c r="C255" s="37"/>
      <c r="D255" s="190" t="s">
        <v>146</v>
      </c>
      <c r="E255" s="37"/>
      <c r="F255" s="191" t="s">
        <v>437</v>
      </c>
      <c r="G255" s="37"/>
      <c r="H255" s="37"/>
      <c r="I255" s="192"/>
      <c r="J255" s="37"/>
      <c r="K255" s="37"/>
      <c r="L255" s="40"/>
      <c r="M255" s="193"/>
      <c r="N255" s="194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146</v>
      </c>
      <c r="AU255" s="18" t="s">
        <v>81</v>
      </c>
    </row>
    <row r="256" spans="1:65" s="2" customFormat="1" ht="16.5" customHeight="1">
      <c r="A256" s="35"/>
      <c r="B256" s="36"/>
      <c r="C256" s="218" t="s">
        <v>438</v>
      </c>
      <c r="D256" s="218" t="s">
        <v>239</v>
      </c>
      <c r="E256" s="219" t="s">
        <v>439</v>
      </c>
      <c r="F256" s="220" t="s">
        <v>440</v>
      </c>
      <c r="G256" s="221" t="s">
        <v>143</v>
      </c>
      <c r="H256" s="222">
        <v>14</v>
      </c>
      <c r="I256" s="223"/>
      <c r="J256" s="224">
        <f>ROUND(I256*H256,2)</f>
        <v>0</v>
      </c>
      <c r="K256" s="225"/>
      <c r="L256" s="226"/>
      <c r="M256" s="227" t="s">
        <v>19</v>
      </c>
      <c r="N256" s="228" t="s">
        <v>43</v>
      </c>
      <c r="O256" s="65"/>
      <c r="P256" s="186">
        <f>O256*H256</f>
        <v>0</v>
      </c>
      <c r="Q256" s="186">
        <v>5.8000000000000003E-2</v>
      </c>
      <c r="R256" s="186">
        <f>Q256*H256</f>
        <v>0.81200000000000006</v>
      </c>
      <c r="S256" s="186">
        <v>0</v>
      </c>
      <c r="T256" s="18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8" t="s">
        <v>190</v>
      </c>
      <c r="AT256" s="188" t="s">
        <v>239</v>
      </c>
      <c r="AU256" s="188" t="s">
        <v>81</v>
      </c>
      <c r="AY256" s="18" t="s">
        <v>138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8" t="s">
        <v>77</v>
      </c>
      <c r="BK256" s="189">
        <f>ROUND(I256*H256,2)</f>
        <v>0</v>
      </c>
      <c r="BL256" s="18" t="s">
        <v>144</v>
      </c>
      <c r="BM256" s="188" t="s">
        <v>441</v>
      </c>
    </row>
    <row r="257" spans="1:65" s="2" customFormat="1" ht="24.15" customHeight="1">
      <c r="A257" s="35"/>
      <c r="B257" s="36"/>
      <c r="C257" s="176" t="s">
        <v>442</v>
      </c>
      <c r="D257" s="176" t="s">
        <v>140</v>
      </c>
      <c r="E257" s="177" t="s">
        <v>443</v>
      </c>
      <c r="F257" s="178" t="s">
        <v>444</v>
      </c>
      <c r="G257" s="179" t="s">
        <v>100</v>
      </c>
      <c r="H257" s="180">
        <v>25.4</v>
      </c>
      <c r="I257" s="181"/>
      <c r="J257" s="182">
        <f>ROUND(I257*H257,2)</f>
        <v>0</v>
      </c>
      <c r="K257" s="183"/>
      <c r="L257" s="40"/>
      <c r="M257" s="184" t="s">
        <v>19</v>
      </c>
      <c r="N257" s="185" t="s">
        <v>43</v>
      </c>
      <c r="O257" s="65"/>
      <c r="P257" s="186">
        <f>O257*H257</f>
        <v>0</v>
      </c>
      <c r="Q257" s="186">
        <v>0.29221000000000003</v>
      </c>
      <c r="R257" s="186">
        <f>Q257*H257</f>
        <v>7.4221339999999998</v>
      </c>
      <c r="S257" s="186">
        <v>0</v>
      </c>
      <c r="T257" s="18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8" t="s">
        <v>144</v>
      </c>
      <c r="AT257" s="188" t="s">
        <v>140</v>
      </c>
      <c r="AU257" s="188" t="s">
        <v>81</v>
      </c>
      <c r="AY257" s="18" t="s">
        <v>138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8" t="s">
        <v>77</v>
      </c>
      <c r="BK257" s="189">
        <f>ROUND(I257*H257,2)</f>
        <v>0</v>
      </c>
      <c r="BL257" s="18" t="s">
        <v>144</v>
      </c>
      <c r="BM257" s="188" t="s">
        <v>445</v>
      </c>
    </row>
    <row r="258" spans="1:65" s="2" customFormat="1" ht="10.199999999999999">
      <c r="A258" s="35"/>
      <c r="B258" s="36"/>
      <c r="C258" s="37"/>
      <c r="D258" s="190" t="s">
        <v>146</v>
      </c>
      <c r="E258" s="37"/>
      <c r="F258" s="191" t="s">
        <v>446</v>
      </c>
      <c r="G258" s="37"/>
      <c r="H258" s="37"/>
      <c r="I258" s="192"/>
      <c r="J258" s="37"/>
      <c r="K258" s="37"/>
      <c r="L258" s="40"/>
      <c r="M258" s="193"/>
      <c r="N258" s="19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146</v>
      </c>
      <c r="AU258" s="18" t="s">
        <v>81</v>
      </c>
    </row>
    <row r="259" spans="1:65" s="13" customFormat="1" ht="10.199999999999999">
      <c r="B259" s="195"/>
      <c r="C259" s="196"/>
      <c r="D259" s="197" t="s">
        <v>152</v>
      </c>
      <c r="E259" s="198" t="s">
        <v>19</v>
      </c>
      <c r="F259" s="199" t="s">
        <v>447</v>
      </c>
      <c r="G259" s="196"/>
      <c r="H259" s="200">
        <v>4.5</v>
      </c>
      <c r="I259" s="201"/>
      <c r="J259" s="196"/>
      <c r="K259" s="196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152</v>
      </c>
      <c r="AU259" s="206" t="s">
        <v>81</v>
      </c>
      <c r="AV259" s="13" t="s">
        <v>81</v>
      </c>
      <c r="AW259" s="13" t="s">
        <v>33</v>
      </c>
      <c r="AX259" s="13" t="s">
        <v>72</v>
      </c>
      <c r="AY259" s="206" t="s">
        <v>138</v>
      </c>
    </row>
    <row r="260" spans="1:65" s="13" customFormat="1" ht="10.199999999999999">
      <c r="B260" s="195"/>
      <c r="C260" s="196"/>
      <c r="D260" s="197" t="s">
        <v>152</v>
      </c>
      <c r="E260" s="198" t="s">
        <v>19</v>
      </c>
      <c r="F260" s="199" t="s">
        <v>448</v>
      </c>
      <c r="G260" s="196"/>
      <c r="H260" s="200">
        <v>4.5</v>
      </c>
      <c r="I260" s="201"/>
      <c r="J260" s="196"/>
      <c r="K260" s="196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152</v>
      </c>
      <c r="AU260" s="206" t="s">
        <v>81</v>
      </c>
      <c r="AV260" s="13" t="s">
        <v>81</v>
      </c>
      <c r="AW260" s="13" t="s">
        <v>33</v>
      </c>
      <c r="AX260" s="13" t="s">
        <v>72</v>
      </c>
      <c r="AY260" s="206" t="s">
        <v>138</v>
      </c>
    </row>
    <row r="261" spans="1:65" s="13" customFormat="1" ht="20.399999999999999">
      <c r="B261" s="195"/>
      <c r="C261" s="196"/>
      <c r="D261" s="197" t="s">
        <v>152</v>
      </c>
      <c r="E261" s="198" t="s">
        <v>19</v>
      </c>
      <c r="F261" s="199" t="s">
        <v>449</v>
      </c>
      <c r="G261" s="196"/>
      <c r="H261" s="200">
        <v>16.399999999999999</v>
      </c>
      <c r="I261" s="201"/>
      <c r="J261" s="196"/>
      <c r="K261" s="196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152</v>
      </c>
      <c r="AU261" s="206" t="s">
        <v>81</v>
      </c>
      <c r="AV261" s="13" t="s">
        <v>81</v>
      </c>
      <c r="AW261" s="13" t="s">
        <v>33</v>
      </c>
      <c r="AX261" s="13" t="s">
        <v>72</v>
      </c>
      <c r="AY261" s="206" t="s">
        <v>138</v>
      </c>
    </row>
    <row r="262" spans="1:65" s="2" customFormat="1" ht="24.15" customHeight="1">
      <c r="A262" s="35"/>
      <c r="B262" s="36"/>
      <c r="C262" s="218" t="s">
        <v>450</v>
      </c>
      <c r="D262" s="218" t="s">
        <v>239</v>
      </c>
      <c r="E262" s="219" t="s">
        <v>451</v>
      </c>
      <c r="F262" s="220" t="s">
        <v>452</v>
      </c>
      <c r="G262" s="221" t="s">
        <v>100</v>
      </c>
      <c r="H262" s="222">
        <v>26</v>
      </c>
      <c r="I262" s="223"/>
      <c r="J262" s="224">
        <f>ROUND(I262*H262,2)</f>
        <v>0</v>
      </c>
      <c r="K262" s="225"/>
      <c r="L262" s="226"/>
      <c r="M262" s="227" t="s">
        <v>19</v>
      </c>
      <c r="N262" s="228" t="s">
        <v>43</v>
      </c>
      <c r="O262" s="65"/>
      <c r="P262" s="186">
        <f>O262*H262</f>
        <v>0</v>
      </c>
      <c r="Q262" s="186">
        <v>1.5599999999999999E-2</v>
      </c>
      <c r="R262" s="186">
        <f>Q262*H262</f>
        <v>0.40559999999999996</v>
      </c>
      <c r="S262" s="186">
        <v>0</v>
      </c>
      <c r="T262" s="18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8" t="s">
        <v>190</v>
      </c>
      <c r="AT262" s="188" t="s">
        <v>239</v>
      </c>
      <c r="AU262" s="188" t="s">
        <v>81</v>
      </c>
      <c r="AY262" s="18" t="s">
        <v>138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77</v>
      </c>
      <c r="BK262" s="189">
        <f>ROUND(I262*H262,2)</f>
        <v>0</v>
      </c>
      <c r="BL262" s="18" t="s">
        <v>144</v>
      </c>
      <c r="BM262" s="188" t="s">
        <v>453</v>
      </c>
    </row>
    <row r="263" spans="1:65" s="13" customFormat="1" ht="10.199999999999999">
      <c r="B263" s="195"/>
      <c r="C263" s="196"/>
      <c r="D263" s="197" t="s">
        <v>152</v>
      </c>
      <c r="E263" s="198" t="s">
        <v>19</v>
      </c>
      <c r="F263" s="199" t="s">
        <v>447</v>
      </c>
      <c r="G263" s="196"/>
      <c r="H263" s="200">
        <v>4.5</v>
      </c>
      <c r="I263" s="201"/>
      <c r="J263" s="196"/>
      <c r="K263" s="196"/>
      <c r="L263" s="202"/>
      <c r="M263" s="203"/>
      <c r="N263" s="204"/>
      <c r="O263" s="204"/>
      <c r="P263" s="204"/>
      <c r="Q263" s="204"/>
      <c r="R263" s="204"/>
      <c r="S263" s="204"/>
      <c r="T263" s="205"/>
      <c r="AT263" s="206" t="s">
        <v>152</v>
      </c>
      <c r="AU263" s="206" t="s">
        <v>81</v>
      </c>
      <c r="AV263" s="13" t="s">
        <v>81</v>
      </c>
      <c r="AW263" s="13" t="s">
        <v>33</v>
      </c>
      <c r="AX263" s="13" t="s">
        <v>72</v>
      </c>
      <c r="AY263" s="206" t="s">
        <v>138</v>
      </c>
    </row>
    <row r="264" spans="1:65" s="13" customFormat="1" ht="10.199999999999999">
      <c r="B264" s="195"/>
      <c r="C264" s="196"/>
      <c r="D264" s="197" t="s">
        <v>152</v>
      </c>
      <c r="E264" s="198" t="s">
        <v>19</v>
      </c>
      <c r="F264" s="199" t="s">
        <v>448</v>
      </c>
      <c r="G264" s="196"/>
      <c r="H264" s="200">
        <v>4.5</v>
      </c>
      <c r="I264" s="201"/>
      <c r="J264" s="196"/>
      <c r="K264" s="196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152</v>
      </c>
      <c r="AU264" s="206" t="s">
        <v>81</v>
      </c>
      <c r="AV264" s="13" t="s">
        <v>81</v>
      </c>
      <c r="AW264" s="13" t="s">
        <v>33</v>
      </c>
      <c r="AX264" s="13" t="s">
        <v>72</v>
      </c>
      <c r="AY264" s="206" t="s">
        <v>138</v>
      </c>
    </row>
    <row r="265" spans="1:65" s="13" customFormat="1" ht="20.399999999999999">
      <c r="B265" s="195"/>
      <c r="C265" s="196"/>
      <c r="D265" s="197" t="s">
        <v>152</v>
      </c>
      <c r="E265" s="198" t="s">
        <v>19</v>
      </c>
      <c r="F265" s="199" t="s">
        <v>449</v>
      </c>
      <c r="G265" s="196"/>
      <c r="H265" s="200">
        <v>16.399999999999999</v>
      </c>
      <c r="I265" s="201"/>
      <c r="J265" s="196"/>
      <c r="K265" s="196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152</v>
      </c>
      <c r="AU265" s="206" t="s">
        <v>81</v>
      </c>
      <c r="AV265" s="13" t="s">
        <v>81</v>
      </c>
      <c r="AW265" s="13" t="s">
        <v>33</v>
      </c>
      <c r="AX265" s="13" t="s">
        <v>72</v>
      </c>
      <c r="AY265" s="206" t="s">
        <v>138</v>
      </c>
    </row>
    <row r="266" spans="1:65" s="13" customFormat="1" ht="10.199999999999999">
      <c r="B266" s="195"/>
      <c r="C266" s="196"/>
      <c r="D266" s="197" t="s">
        <v>152</v>
      </c>
      <c r="E266" s="198" t="s">
        <v>19</v>
      </c>
      <c r="F266" s="199" t="s">
        <v>454</v>
      </c>
      <c r="G266" s="196"/>
      <c r="H266" s="200">
        <v>0.6</v>
      </c>
      <c r="I266" s="201"/>
      <c r="J266" s="196"/>
      <c r="K266" s="196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152</v>
      </c>
      <c r="AU266" s="206" t="s">
        <v>81</v>
      </c>
      <c r="AV266" s="13" t="s">
        <v>81</v>
      </c>
      <c r="AW266" s="13" t="s">
        <v>33</v>
      </c>
      <c r="AX266" s="13" t="s">
        <v>72</v>
      </c>
      <c r="AY266" s="206" t="s">
        <v>138</v>
      </c>
    </row>
    <row r="267" spans="1:65" s="2" customFormat="1" ht="24.15" customHeight="1">
      <c r="A267" s="35"/>
      <c r="B267" s="36"/>
      <c r="C267" s="218" t="s">
        <v>455</v>
      </c>
      <c r="D267" s="218" t="s">
        <v>239</v>
      </c>
      <c r="E267" s="219" t="s">
        <v>456</v>
      </c>
      <c r="F267" s="220" t="s">
        <v>457</v>
      </c>
      <c r="G267" s="221" t="s">
        <v>100</v>
      </c>
      <c r="H267" s="222">
        <v>26</v>
      </c>
      <c r="I267" s="223"/>
      <c r="J267" s="224">
        <f>ROUND(I267*H267,2)</f>
        <v>0</v>
      </c>
      <c r="K267" s="225"/>
      <c r="L267" s="226"/>
      <c r="M267" s="227" t="s">
        <v>19</v>
      </c>
      <c r="N267" s="228" t="s">
        <v>43</v>
      </c>
      <c r="O267" s="65"/>
      <c r="P267" s="186">
        <f>O267*H267</f>
        <v>0</v>
      </c>
      <c r="Q267" s="186">
        <v>5.7000000000000002E-3</v>
      </c>
      <c r="R267" s="186">
        <f>Q267*H267</f>
        <v>0.1482</v>
      </c>
      <c r="S267" s="186">
        <v>0</v>
      </c>
      <c r="T267" s="18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8" t="s">
        <v>190</v>
      </c>
      <c r="AT267" s="188" t="s">
        <v>239</v>
      </c>
      <c r="AU267" s="188" t="s">
        <v>81</v>
      </c>
      <c r="AY267" s="18" t="s">
        <v>138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8" t="s">
        <v>77</v>
      </c>
      <c r="BK267" s="189">
        <f>ROUND(I267*H267,2)</f>
        <v>0</v>
      </c>
      <c r="BL267" s="18" t="s">
        <v>144</v>
      </c>
      <c r="BM267" s="188" t="s">
        <v>458</v>
      </c>
    </row>
    <row r="268" spans="1:65" s="2" customFormat="1" ht="24.15" customHeight="1">
      <c r="A268" s="35"/>
      <c r="B268" s="36"/>
      <c r="C268" s="218" t="s">
        <v>459</v>
      </c>
      <c r="D268" s="218" t="s">
        <v>239</v>
      </c>
      <c r="E268" s="219" t="s">
        <v>460</v>
      </c>
      <c r="F268" s="220" t="s">
        <v>461</v>
      </c>
      <c r="G268" s="221" t="s">
        <v>143</v>
      </c>
      <c r="H268" s="222">
        <v>6</v>
      </c>
      <c r="I268" s="223"/>
      <c r="J268" s="224">
        <f>ROUND(I268*H268,2)</f>
        <v>0</v>
      </c>
      <c r="K268" s="225"/>
      <c r="L268" s="226"/>
      <c r="M268" s="227" t="s">
        <v>19</v>
      </c>
      <c r="N268" s="228" t="s">
        <v>43</v>
      </c>
      <c r="O268" s="65"/>
      <c r="P268" s="186">
        <f>O268*H268</f>
        <v>0</v>
      </c>
      <c r="Q268" s="186">
        <v>2.1899999999999999E-2</v>
      </c>
      <c r="R268" s="186">
        <f>Q268*H268</f>
        <v>0.13139999999999999</v>
      </c>
      <c r="S268" s="186">
        <v>0</v>
      </c>
      <c r="T268" s="18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8" t="s">
        <v>190</v>
      </c>
      <c r="AT268" s="188" t="s">
        <v>239</v>
      </c>
      <c r="AU268" s="188" t="s">
        <v>81</v>
      </c>
      <c r="AY268" s="18" t="s">
        <v>138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8" t="s">
        <v>77</v>
      </c>
      <c r="BK268" s="189">
        <f>ROUND(I268*H268,2)</f>
        <v>0</v>
      </c>
      <c r="BL268" s="18" t="s">
        <v>144</v>
      </c>
      <c r="BM268" s="188" t="s">
        <v>462</v>
      </c>
    </row>
    <row r="269" spans="1:65" s="2" customFormat="1" ht="24.15" customHeight="1">
      <c r="A269" s="35"/>
      <c r="B269" s="36"/>
      <c r="C269" s="218" t="s">
        <v>463</v>
      </c>
      <c r="D269" s="218" t="s">
        <v>239</v>
      </c>
      <c r="E269" s="219" t="s">
        <v>464</v>
      </c>
      <c r="F269" s="220" t="s">
        <v>465</v>
      </c>
      <c r="G269" s="221" t="s">
        <v>143</v>
      </c>
      <c r="H269" s="222">
        <v>12</v>
      </c>
      <c r="I269" s="223"/>
      <c r="J269" s="224">
        <f>ROUND(I269*H269,2)</f>
        <v>0</v>
      </c>
      <c r="K269" s="225"/>
      <c r="L269" s="226"/>
      <c r="M269" s="227" t="s">
        <v>19</v>
      </c>
      <c r="N269" s="228" t="s">
        <v>43</v>
      </c>
      <c r="O269" s="65"/>
      <c r="P269" s="186">
        <f>O269*H269</f>
        <v>0</v>
      </c>
      <c r="Q269" s="186">
        <v>1.3500000000000001E-3</v>
      </c>
      <c r="R269" s="186">
        <f>Q269*H269</f>
        <v>1.6199999999999999E-2</v>
      </c>
      <c r="S269" s="186">
        <v>0</v>
      </c>
      <c r="T269" s="18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8" t="s">
        <v>190</v>
      </c>
      <c r="AT269" s="188" t="s">
        <v>239</v>
      </c>
      <c r="AU269" s="188" t="s">
        <v>81</v>
      </c>
      <c r="AY269" s="18" t="s">
        <v>138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77</v>
      </c>
      <c r="BK269" s="189">
        <f>ROUND(I269*H269,2)</f>
        <v>0</v>
      </c>
      <c r="BL269" s="18" t="s">
        <v>144</v>
      </c>
      <c r="BM269" s="188" t="s">
        <v>466</v>
      </c>
    </row>
    <row r="270" spans="1:65" s="13" customFormat="1" ht="10.199999999999999">
      <c r="B270" s="195"/>
      <c r="C270" s="196"/>
      <c r="D270" s="197" t="s">
        <v>152</v>
      </c>
      <c r="E270" s="198" t="s">
        <v>19</v>
      </c>
      <c r="F270" s="199" t="s">
        <v>467</v>
      </c>
      <c r="G270" s="196"/>
      <c r="H270" s="200">
        <v>12</v>
      </c>
      <c r="I270" s="201"/>
      <c r="J270" s="196"/>
      <c r="K270" s="196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152</v>
      </c>
      <c r="AU270" s="206" t="s">
        <v>81</v>
      </c>
      <c r="AV270" s="13" t="s">
        <v>81</v>
      </c>
      <c r="AW270" s="13" t="s">
        <v>33</v>
      </c>
      <c r="AX270" s="13" t="s">
        <v>72</v>
      </c>
      <c r="AY270" s="206" t="s">
        <v>138</v>
      </c>
    </row>
    <row r="271" spans="1:65" s="2" customFormat="1" ht="21.75" customHeight="1">
      <c r="A271" s="35"/>
      <c r="B271" s="36"/>
      <c r="C271" s="176" t="s">
        <v>468</v>
      </c>
      <c r="D271" s="176" t="s">
        <v>140</v>
      </c>
      <c r="E271" s="177" t="s">
        <v>469</v>
      </c>
      <c r="F271" s="178" t="s">
        <v>470</v>
      </c>
      <c r="G271" s="179" t="s">
        <v>143</v>
      </c>
      <c r="H271" s="180">
        <v>17</v>
      </c>
      <c r="I271" s="181"/>
      <c r="J271" s="182">
        <f>ROUND(I271*H271,2)</f>
        <v>0</v>
      </c>
      <c r="K271" s="183"/>
      <c r="L271" s="40"/>
      <c r="M271" s="184" t="s">
        <v>19</v>
      </c>
      <c r="N271" s="185" t="s">
        <v>43</v>
      </c>
      <c r="O271" s="65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8" t="s">
        <v>144</v>
      </c>
      <c r="AT271" s="188" t="s">
        <v>140</v>
      </c>
      <c r="AU271" s="188" t="s">
        <v>81</v>
      </c>
      <c r="AY271" s="18" t="s">
        <v>138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77</v>
      </c>
      <c r="BK271" s="189">
        <f>ROUND(I271*H271,2)</f>
        <v>0</v>
      </c>
      <c r="BL271" s="18" t="s">
        <v>144</v>
      </c>
      <c r="BM271" s="188" t="s">
        <v>471</v>
      </c>
    </row>
    <row r="272" spans="1:65" s="13" customFormat="1" ht="10.199999999999999">
      <c r="B272" s="195"/>
      <c r="C272" s="196"/>
      <c r="D272" s="197" t="s">
        <v>152</v>
      </c>
      <c r="E272" s="198" t="s">
        <v>19</v>
      </c>
      <c r="F272" s="199" t="s">
        <v>472</v>
      </c>
      <c r="G272" s="196"/>
      <c r="H272" s="200">
        <v>17</v>
      </c>
      <c r="I272" s="201"/>
      <c r="J272" s="196"/>
      <c r="K272" s="196"/>
      <c r="L272" s="202"/>
      <c r="M272" s="203"/>
      <c r="N272" s="204"/>
      <c r="O272" s="204"/>
      <c r="P272" s="204"/>
      <c r="Q272" s="204"/>
      <c r="R272" s="204"/>
      <c r="S272" s="204"/>
      <c r="T272" s="205"/>
      <c r="AT272" s="206" t="s">
        <v>152</v>
      </c>
      <c r="AU272" s="206" t="s">
        <v>81</v>
      </c>
      <c r="AV272" s="13" t="s">
        <v>81</v>
      </c>
      <c r="AW272" s="13" t="s">
        <v>33</v>
      </c>
      <c r="AX272" s="13" t="s">
        <v>72</v>
      </c>
      <c r="AY272" s="206" t="s">
        <v>138</v>
      </c>
    </row>
    <row r="273" spans="1:65" s="12" customFormat="1" ht="22.8" customHeight="1">
      <c r="B273" s="160"/>
      <c r="C273" s="161"/>
      <c r="D273" s="162" t="s">
        <v>71</v>
      </c>
      <c r="E273" s="174" t="s">
        <v>197</v>
      </c>
      <c r="F273" s="174" t="s">
        <v>473</v>
      </c>
      <c r="G273" s="161"/>
      <c r="H273" s="161"/>
      <c r="I273" s="164"/>
      <c r="J273" s="175">
        <f>BK273</f>
        <v>0</v>
      </c>
      <c r="K273" s="161"/>
      <c r="L273" s="166"/>
      <c r="M273" s="167"/>
      <c r="N273" s="168"/>
      <c r="O273" s="168"/>
      <c r="P273" s="169">
        <f>P274+SUM(P275:P325)</f>
        <v>0</v>
      </c>
      <c r="Q273" s="168"/>
      <c r="R273" s="169">
        <f>R274+SUM(R275:R325)</f>
        <v>268.60297709999998</v>
      </c>
      <c r="S273" s="168"/>
      <c r="T273" s="170">
        <f>T274+SUM(T275:T325)</f>
        <v>0.16400000000000001</v>
      </c>
      <c r="AR273" s="171" t="s">
        <v>77</v>
      </c>
      <c r="AT273" s="172" t="s">
        <v>71</v>
      </c>
      <c r="AU273" s="172" t="s">
        <v>77</v>
      </c>
      <c r="AY273" s="171" t="s">
        <v>138</v>
      </c>
      <c r="BK273" s="173">
        <f>BK274+SUM(BK275:BK325)</f>
        <v>0</v>
      </c>
    </row>
    <row r="274" spans="1:65" s="2" customFormat="1" ht="24.15" customHeight="1">
      <c r="A274" s="35"/>
      <c r="B274" s="36"/>
      <c r="C274" s="176" t="s">
        <v>474</v>
      </c>
      <c r="D274" s="176" t="s">
        <v>140</v>
      </c>
      <c r="E274" s="177" t="s">
        <v>475</v>
      </c>
      <c r="F274" s="178" t="s">
        <v>476</v>
      </c>
      <c r="G274" s="179" t="s">
        <v>143</v>
      </c>
      <c r="H274" s="180">
        <v>20</v>
      </c>
      <c r="I274" s="181"/>
      <c r="J274" s="182">
        <f>ROUND(I274*H274,2)</f>
        <v>0</v>
      </c>
      <c r="K274" s="183"/>
      <c r="L274" s="40"/>
      <c r="M274" s="184" t="s">
        <v>19</v>
      </c>
      <c r="N274" s="185" t="s">
        <v>43</v>
      </c>
      <c r="O274" s="65"/>
      <c r="P274" s="186">
        <f>O274*H274</f>
        <v>0</v>
      </c>
      <c r="Q274" s="186">
        <v>0.42080000000000001</v>
      </c>
      <c r="R274" s="186">
        <f>Q274*H274</f>
        <v>8.4160000000000004</v>
      </c>
      <c r="S274" s="186">
        <v>0</v>
      </c>
      <c r="T274" s="18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8" t="s">
        <v>144</v>
      </c>
      <c r="AT274" s="188" t="s">
        <v>140</v>
      </c>
      <c r="AU274" s="188" t="s">
        <v>81</v>
      </c>
      <c r="AY274" s="18" t="s">
        <v>138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8" t="s">
        <v>77</v>
      </c>
      <c r="BK274" s="189">
        <f>ROUND(I274*H274,2)</f>
        <v>0</v>
      </c>
      <c r="BL274" s="18" t="s">
        <v>144</v>
      </c>
      <c r="BM274" s="188" t="s">
        <v>477</v>
      </c>
    </row>
    <row r="275" spans="1:65" s="2" customFormat="1" ht="10.199999999999999">
      <c r="A275" s="35"/>
      <c r="B275" s="36"/>
      <c r="C275" s="37"/>
      <c r="D275" s="190" t="s">
        <v>146</v>
      </c>
      <c r="E275" s="37"/>
      <c r="F275" s="191" t="s">
        <v>478</v>
      </c>
      <c r="G275" s="37"/>
      <c r="H275" s="37"/>
      <c r="I275" s="192"/>
      <c r="J275" s="37"/>
      <c r="K275" s="37"/>
      <c r="L275" s="40"/>
      <c r="M275" s="193"/>
      <c r="N275" s="194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146</v>
      </c>
      <c r="AU275" s="18" t="s">
        <v>81</v>
      </c>
    </row>
    <row r="276" spans="1:65" s="2" customFormat="1" ht="24.15" customHeight="1">
      <c r="A276" s="35"/>
      <c r="B276" s="36"/>
      <c r="C276" s="176" t="s">
        <v>479</v>
      </c>
      <c r="D276" s="176" t="s">
        <v>140</v>
      </c>
      <c r="E276" s="177" t="s">
        <v>480</v>
      </c>
      <c r="F276" s="178" t="s">
        <v>481</v>
      </c>
      <c r="G276" s="179" t="s">
        <v>143</v>
      </c>
      <c r="H276" s="180">
        <v>6</v>
      </c>
      <c r="I276" s="181"/>
      <c r="J276" s="182">
        <f>ROUND(I276*H276,2)</f>
        <v>0</v>
      </c>
      <c r="K276" s="183"/>
      <c r="L276" s="40"/>
      <c r="M276" s="184" t="s">
        <v>19</v>
      </c>
      <c r="N276" s="185" t="s">
        <v>43</v>
      </c>
      <c r="O276" s="65"/>
      <c r="P276" s="186">
        <f>O276*H276</f>
        <v>0</v>
      </c>
      <c r="Q276" s="186">
        <v>6.9999999999999999E-4</v>
      </c>
      <c r="R276" s="186">
        <f>Q276*H276</f>
        <v>4.1999999999999997E-3</v>
      </c>
      <c r="S276" s="186">
        <v>0</v>
      </c>
      <c r="T276" s="18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8" t="s">
        <v>144</v>
      </c>
      <c r="AT276" s="188" t="s">
        <v>140</v>
      </c>
      <c r="AU276" s="188" t="s">
        <v>81</v>
      </c>
      <c r="AY276" s="18" t="s">
        <v>138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8" t="s">
        <v>77</v>
      </c>
      <c r="BK276" s="189">
        <f>ROUND(I276*H276,2)</f>
        <v>0</v>
      </c>
      <c r="BL276" s="18" t="s">
        <v>144</v>
      </c>
      <c r="BM276" s="188" t="s">
        <v>482</v>
      </c>
    </row>
    <row r="277" spans="1:65" s="2" customFormat="1" ht="10.199999999999999">
      <c r="A277" s="35"/>
      <c r="B277" s="36"/>
      <c r="C277" s="37"/>
      <c r="D277" s="190" t="s">
        <v>146</v>
      </c>
      <c r="E277" s="37"/>
      <c r="F277" s="191" t="s">
        <v>483</v>
      </c>
      <c r="G277" s="37"/>
      <c r="H277" s="37"/>
      <c r="I277" s="192"/>
      <c r="J277" s="37"/>
      <c r="K277" s="37"/>
      <c r="L277" s="40"/>
      <c r="M277" s="193"/>
      <c r="N277" s="194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146</v>
      </c>
      <c r="AU277" s="18" t="s">
        <v>81</v>
      </c>
    </row>
    <row r="278" spans="1:65" s="13" customFormat="1" ht="10.199999999999999">
      <c r="B278" s="195"/>
      <c r="C278" s="196"/>
      <c r="D278" s="197" t="s">
        <v>152</v>
      </c>
      <c r="E278" s="198" t="s">
        <v>19</v>
      </c>
      <c r="F278" s="199" t="s">
        <v>484</v>
      </c>
      <c r="G278" s="196"/>
      <c r="H278" s="200">
        <v>6</v>
      </c>
      <c r="I278" s="201"/>
      <c r="J278" s="196"/>
      <c r="K278" s="196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152</v>
      </c>
      <c r="AU278" s="206" t="s">
        <v>81</v>
      </c>
      <c r="AV278" s="13" t="s">
        <v>81</v>
      </c>
      <c r="AW278" s="13" t="s">
        <v>33</v>
      </c>
      <c r="AX278" s="13" t="s">
        <v>72</v>
      </c>
      <c r="AY278" s="206" t="s">
        <v>138</v>
      </c>
    </row>
    <row r="279" spans="1:65" s="2" customFormat="1" ht="24.15" customHeight="1">
      <c r="A279" s="35"/>
      <c r="B279" s="36"/>
      <c r="C279" s="218" t="s">
        <v>485</v>
      </c>
      <c r="D279" s="218" t="s">
        <v>239</v>
      </c>
      <c r="E279" s="219" t="s">
        <v>486</v>
      </c>
      <c r="F279" s="220" t="s">
        <v>487</v>
      </c>
      <c r="G279" s="221" t="s">
        <v>143</v>
      </c>
      <c r="H279" s="222">
        <v>3</v>
      </c>
      <c r="I279" s="223"/>
      <c r="J279" s="224">
        <f>ROUND(I279*H279,2)</f>
        <v>0</v>
      </c>
      <c r="K279" s="225"/>
      <c r="L279" s="226"/>
      <c r="M279" s="227" t="s">
        <v>19</v>
      </c>
      <c r="N279" s="228" t="s">
        <v>43</v>
      </c>
      <c r="O279" s="65"/>
      <c r="P279" s="186">
        <f>O279*H279</f>
        <v>0</v>
      </c>
      <c r="Q279" s="186">
        <v>4.0000000000000001E-3</v>
      </c>
      <c r="R279" s="186">
        <f>Q279*H279</f>
        <v>1.2E-2</v>
      </c>
      <c r="S279" s="186">
        <v>0</v>
      </c>
      <c r="T279" s="18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8" t="s">
        <v>190</v>
      </c>
      <c r="AT279" s="188" t="s">
        <v>239</v>
      </c>
      <c r="AU279" s="188" t="s">
        <v>81</v>
      </c>
      <c r="AY279" s="18" t="s">
        <v>138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8" t="s">
        <v>77</v>
      </c>
      <c r="BK279" s="189">
        <f>ROUND(I279*H279,2)</f>
        <v>0</v>
      </c>
      <c r="BL279" s="18" t="s">
        <v>144</v>
      </c>
      <c r="BM279" s="188" t="s">
        <v>488</v>
      </c>
    </row>
    <row r="280" spans="1:65" s="2" customFormat="1" ht="10.199999999999999">
      <c r="A280" s="35"/>
      <c r="B280" s="36"/>
      <c r="C280" s="37"/>
      <c r="D280" s="190" t="s">
        <v>146</v>
      </c>
      <c r="E280" s="37"/>
      <c r="F280" s="191" t="s">
        <v>489</v>
      </c>
      <c r="G280" s="37"/>
      <c r="H280" s="37"/>
      <c r="I280" s="192"/>
      <c r="J280" s="37"/>
      <c r="K280" s="37"/>
      <c r="L280" s="40"/>
      <c r="M280" s="193"/>
      <c r="N280" s="194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146</v>
      </c>
      <c r="AU280" s="18" t="s">
        <v>81</v>
      </c>
    </row>
    <row r="281" spans="1:65" s="2" customFormat="1" ht="16.5" customHeight="1">
      <c r="A281" s="35"/>
      <c r="B281" s="36"/>
      <c r="C281" s="218" t="s">
        <v>490</v>
      </c>
      <c r="D281" s="218" t="s">
        <v>239</v>
      </c>
      <c r="E281" s="219" t="s">
        <v>491</v>
      </c>
      <c r="F281" s="220" t="s">
        <v>492</v>
      </c>
      <c r="G281" s="221" t="s">
        <v>143</v>
      </c>
      <c r="H281" s="222">
        <v>1</v>
      </c>
      <c r="I281" s="223"/>
      <c r="J281" s="224">
        <f>ROUND(I281*H281,2)</f>
        <v>0</v>
      </c>
      <c r="K281" s="225"/>
      <c r="L281" s="226"/>
      <c r="M281" s="227" t="s">
        <v>19</v>
      </c>
      <c r="N281" s="228" t="s">
        <v>43</v>
      </c>
      <c r="O281" s="65"/>
      <c r="P281" s="186">
        <f>O281*H281</f>
        <v>0</v>
      </c>
      <c r="Q281" s="186">
        <v>5.0000000000000001E-3</v>
      </c>
      <c r="R281" s="186">
        <f>Q281*H281</f>
        <v>5.0000000000000001E-3</v>
      </c>
      <c r="S281" s="186">
        <v>0</v>
      </c>
      <c r="T281" s="18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8" t="s">
        <v>190</v>
      </c>
      <c r="AT281" s="188" t="s">
        <v>239</v>
      </c>
      <c r="AU281" s="188" t="s">
        <v>81</v>
      </c>
      <c r="AY281" s="18" t="s">
        <v>138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8" t="s">
        <v>77</v>
      </c>
      <c r="BK281" s="189">
        <f>ROUND(I281*H281,2)</f>
        <v>0</v>
      </c>
      <c r="BL281" s="18" t="s">
        <v>144</v>
      </c>
      <c r="BM281" s="188" t="s">
        <v>493</v>
      </c>
    </row>
    <row r="282" spans="1:65" s="2" customFormat="1" ht="10.199999999999999">
      <c r="A282" s="35"/>
      <c r="B282" s="36"/>
      <c r="C282" s="37"/>
      <c r="D282" s="190" t="s">
        <v>146</v>
      </c>
      <c r="E282" s="37"/>
      <c r="F282" s="191" t="s">
        <v>494</v>
      </c>
      <c r="G282" s="37"/>
      <c r="H282" s="37"/>
      <c r="I282" s="192"/>
      <c r="J282" s="37"/>
      <c r="K282" s="37"/>
      <c r="L282" s="40"/>
      <c r="M282" s="193"/>
      <c r="N282" s="194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146</v>
      </c>
      <c r="AU282" s="18" t="s">
        <v>81</v>
      </c>
    </row>
    <row r="283" spans="1:65" s="2" customFormat="1" ht="24.15" customHeight="1">
      <c r="A283" s="35"/>
      <c r="B283" s="36"/>
      <c r="C283" s="218" t="s">
        <v>495</v>
      </c>
      <c r="D283" s="218" t="s">
        <v>239</v>
      </c>
      <c r="E283" s="219" t="s">
        <v>496</v>
      </c>
      <c r="F283" s="220" t="s">
        <v>497</v>
      </c>
      <c r="G283" s="221" t="s">
        <v>143</v>
      </c>
      <c r="H283" s="222">
        <v>2</v>
      </c>
      <c r="I283" s="223"/>
      <c r="J283" s="224">
        <f>ROUND(I283*H283,2)</f>
        <v>0</v>
      </c>
      <c r="K283" s="225"/>
      <c r="L283" s="226"/>
      <c r="M283" s="227" t="s">
        <v>19</v>
      </c>
      <c r="N283" s="228" t="s">
        <v>43</v>
      </c>
      <c r="O283" s="65"/>
      <c r="P283" s="186">
        <f>O283*H283</f>
        <v>0</v>
      </c>
      <c r="Q283" s="186">
        <v>1.2999999999999999E-3</v>
      </c>
      <c r="R283" s="186">
        <f>Q283*H283</f>
        <v>2.5999999999999999E-3</v>
      </c>
      <c r="S283" s="186">
        <v>0</v>
      </c>
      <c r="T283" s="18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8" t="s">
        <v>190</v>
      </c>
      <c r="AT283" s="188" t="s">
        <v>239</v>
      </c>
      <c r="AU283" s="188" t="s">
        <v>81</v>
      </c>
      <c r="AY283" s="18" t="s">
        <v>138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8" t="s">
        <v>77</v>
      </c>
      <c r="BK283" s="189">
        <f>ROUND(I283*H283,2)</f>
        <v>0</v>
      </c>
      <c r="BL283" s="18" t="s">
        <v>144</v>
      </c>
      <c r="BM283" s="188" t="s">
        <v>498</v>
      </c>
    </row>
    <row r="284" spans="1:65" s="2" customFormat="1" ht="10.199999999999999">
      <c r="A284" s="35"/>
      <c r="B284" s="36"/>
      <c r="C284" s="37"/>
      <c r="D284" s="190" t="s">
        <v>146</v>
      </c>
      <c r="E284" s="37"/>
      <c r="F284" s="191" t="s">
        <v>499</v>
      </c>
      <c r="G284" s="37"/>
      <c r="H284" s="37"/>
      <c r="I284" s="192"/>
      <c r="J284" s="37"/>
      <c r="K284" s="37"/>
      <c r="L284" s="40"/>
      <c r="M284" s="193"/>
      <c r="N284" s="194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146</v>
      </c>
      <c r="AU284" s="18" t="s">
        <v>81</v>
      </c>
    </row>
    <row r="285" spans="1:65" s="2" customFormat="1" ht="16.5" customHeight="1">
      <c r="A285" s="35"/>
      <c r="B285" s="36"/>
      <c r="C285" s="218" t="s">
        <v>500</v>
      </c>
      <c r="D285" s="218" t="s">
        <v>239</v>
      </c>
      <c r="E285" s="219" t="s">
        <v>501</v>
      </c>
      <c r="F285" s="220" t="s">
        <v>502</v>
      </c>
      <c r="G285" s="221" t="s">
        <v>143</v>
      </c>
      <c r="H285" s="222">
        <v>12</v>
      </c>
      <c r="I285" s="223"/>
      <c r="J285" s="224">
        <f>ROUND(I285*H285,2)</f>
        <v>0</v>
      </c>
      <c r="K285" s="225"/>
      <c r="L285" s="226"/>
      <c r="M285" s="227" t="s">
        <v>19</v>
      </c>
      <c r="N285" s="228" t="s">
        <v>43</v>
      </c>
      <c r="O285" s="65"/>
      <c r="P285" s="186">
        <f>O285*H285</f>
        <v>0</v>
      </c>
      <c r="Q285" s="186">
        <v>3.5E-4</v>
      </c>
      <c r="R285" s="186">
        <f>Q285*H285</f>
        <v>4.1999999999999997E-3</v>
      </c>
      <c r="S285" s="186">
        <v>0</v>
      </c>
      <c r="T285" s="18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8" t="s">
        <v>190</v>
      </c>
      <c r="AT285" s="188" t="s">
        <v>239</v>
      </c>
      <c r="AU285" s="188" t="s">
        <v>81</v>
      </c>
      <c r="AY285" s="18" t="s">
        <v>138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77</v>
      </c>
      <c r="BK285" s="189">
        <f>ROUND(I285*H285,2)</f>
        <v>0</v>
      </c>
      <c r="BL285" s="18" t="s">
        <v>144</v>
      </c>
      <c r="BM285" s="188" t="s">
        <v>503</v>
      </c>
    </row>
    <row r="286" spans="1:65" s="13" customFormat="1" ht="10.199999999999999">
      <c r="B286" s="195"/>
      <c r="C286" s="196"/>
      <c r="D286" s="197" t="s">
        <v>152</v>
      </c>
      <c r="E286" s="198" t="s">
        <v>19</v>
      </c>
      <c r="F286" s="199" t="s">
        <v>467</v>
      </c>
      <c r="G286" s="196"/>
      <c r="H286" s="200">
        <v>12</v>
      </c>
      <c r="I286" s="201"/>
      <c r="J286" s="196"/>
      <c r="K286" s="196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152</v>
      </c>
      <c r="AU286" s="206" t="s">
        <v>81</v>
      </c>
      <c r="AV286" s="13" t="s">
        <v>81</v>
      </c>
      <c r="AW286" s="13" t="s">
        <v>33</v>
      </c>
      <c r="AX286" s="13" t="s">
        <v>72</v>
      </c>
      <c r="AY286" s="206" t="s">
        <v>138</v>
      </c>
    </row>
    <row r="287" spans="1:65" s="2" customFormat="1" ht="16.5" customHeight="1">
      <c r="A287" s="35"/>
      <c r="B287" s="36"/>
      <c r="C287" s="218" t="s">
        <v>504</v>
      </c>
      <c r="D287" s="218" t="s">
        <v>239</v>
      </c>
      <c r="E287" s="219" t="s">
        <v>505</v>
      </c>
      <c r="F287" s="220" t="s">
        <v>506</v>
      </c>
      <c r="G287" s="221" t="s">
        <v>143</v>
      </c>
      <c r="H287" s="222">
        <v>6</v>
      </c>
      <c r="I287" s="223"/>
      <c r="J287" s="224">
        <f>ROUND(I287*H287,2)</f>
        <v>0</v>
      </c>
      <c r="K287" s="225"/>
      <c r="L287" s="226"/>
      <c r="M287" s="227" t="s">
        <v>19</v>
      </c>
      <c r="N287" s="228" t="s">
        <v>43</v>
      </c>
      <c r="O287" s="65"/>
      <c r="P287" s="186">
        <f>O287*H287</f>
        <v>0</v>
      </c>
      <c r="Q287" s="186">
        <v>1E-4</v>
      </c>
      <c r="R287" s="186">
        <f>Q287*H287</f>
        <v>6.0000000000000006E-4</v>
      </c>
      <c r="S287" s="186">
        <v>0</v>
      </c>
      <c r="T287" s="18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8" t="s">
        <v>190</v>
      </c>
      <c r="AT287" s="188" t="s">
        <v>239</v>
      </c>
      <c r="AU287" s="188" t="s">
        <v>81</v>
      </c>
      <c r="AY287" s="18" t="s">
        <v>138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8" t="s">
        <v>77</v>
      </c>
      <c r="BK287" s="189">
        <f>ROUND(I287*H287,2)</f>
        <v>0</v>
      </c>
      <c r="BL287" s="18" t="s">
        <v>144</v>
      </c>
      <c r="BM287" s="188" t="s">
        <v>507</v>
      </c>
    </row>
    <row r="288" spans="1:65" s="2" customFormat="1" ht="24.15" customHeight="1">
      <c r="A288" s="35"/>
      <c r="B288" s="36"/>
      <c r="C288" s="176" t="s">
        <v>508</v>
      </c>
      <c r="D288" s="176" t="s">
        <v>140</v>
      </c>
      <c r="E288" s="177" t="s">
        <v>509</v>
      </c>
      <c r="F288" s="178" t="s">
        <v>510</v>
      </c>
      <c r="G288" s="179" t="s">
        <v>143</v>
      </c>
      <c r="H288" s="180">
        <v>6</v>
      </c>
      <c r="I288" s="181"/>
      <c r="J288" s="182">
        <f>ROUND(I288*H288,2)</f>
        <v>0</v>
      </c>
      <c r="K288" s="183"/>
      <c r="L288" s="40"/>
      <c r="M288" s="184" t="s">
        <v>19</v>
      </c>
      <c r="N288" s="185" t="s">
        <v>43</v>
      </c>
      <c r="O288" s="65"/>
      <c r="P288" s="186">
        <f>O288*H288</f>
        <v>0</v>
      </c>
      <c r="Q288" s="186">
        <v>0.10940999999999999</v>
      </c>
      <c r="R288" s="186">
        <f>Q288*H288</f>
        <v>0.65645999999999993</v>
      </c>
      <c r="S288" s="186">
        <v>0</v>
      </c>
      <c r="T288" s="18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8" t="s">
        <v>144</v>
      </c>
      <c r="AT288" s="188" t="s">
        <v>140</v>
      </c>
      <c r="AU288" s="188" t="s">
        <v>81</v>
      </c>
      <c r="AY288" s="18" t="s">
        <v>138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18" t="s">
        <v>77</v>
      </c>
      <c r="BK288" s="189">
        <f>ROUND(I288*H288,2)</f>
        <v>0</v>
      </c>
      <c r="BL288" s="18" t="s">
        <v>144</v>
      </c>
      <c r="BM288" s="188" t="s">
        <v>511</v>
      </c>
    </row>
    <row r="289" spans="1:65" s="2" customFormat="1" ht="10.199999999999999">
      <c r="A289" s="35"/>
      <c r="B289" s="36"/>
      <c r="C289" s="37"/>
      <c r="D289" s="190" t="s">
        <v>146</v>
      </c>
      <c r="E289" s="37"/>
      <c r="F289" s="191" t="s">
        <v>512</v>
      </c>
      <c r="G289" s="37"/>
      <c r="H289" s="37"/>
      <c r="I289" s="192"/>
      <c r="J289" s="37"/>
      <c r="K289" s="37"/>
      <c r="L289" s="40"/>
      <c r="M289" s="193"/>
      <c r="N289" s="194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146</v>
      </c>
      <c r="AU289" s="18" t="s">
        <v>81</v>
      </c>
    </row>
    <row r="290" spans="1:65" s="2" customFormat="1" ht="21.75" customHeight="1">
      <c r="A290" s="35"/>
      <c r="B290" s="36"/>
      <c r="C290" s="218" t="s">
        <v>513</v>
      </c>
      <c r="D290" s="218" t="s">
        <v>239</v>
      </c>
      <c r="E290" s="219" t="s">
        <v>514</v>
      </c>
      <c r="F290" s="220" t="s">
        <v>515</v>
      </c>
      <c r="G290" s="221" t="s">
        <v>143</v>
      </c>
      <c r="H290" s="222">
        <v>6</v>
      </c>
      <c r="I290" s="223"/>
      <c r="J290" s="224">
        <f>ROUND(I290*H290,2)</f>
        <v>0</v>
      </c>
      <c r="K290" s="225"/>
      <c r="L290" s="226"/>
      <c r="M290" s="227" t="s">
        <v>19</v>
      </c>
      <c r="N290" s="228" t="s">
        <v>43</v>
      </c>
      <c r="O290" s="65"/>
      <c r="P290" s="186">
        <f>O290*H290</f>
        <v>0</v>
      </c>
      <c r="Q290" s="186">
        <v>6.4999999999999997E-3</v>
      </c>
      <c r="R290" s="186">
        <f>Q290*H290</f>
        <v>3.9E-2</v>
      </c>
      <c r="S290" s="186">
        <v>0</v>
      </c>
      <c r="T290" s="18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8" t="s">
        <v>190</v>
      </c>
      <c r="AT290" s="188" t="s">
        <v>239</v>
      </c>
      <c r="AU290" s="188" t="s">
        <v>81</v>
      </c>
      <c r="AY290" s="18" t="s">
        <v>138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8" t="s">
        <v>77</v>
      </c>
      <c r="BK290" s="189">
        <f>ROUND(I290*H290,2)</f>
        <v>0</v>
      </c>
      <c r="BL290" s="18" t="s">
        <v>144</v>
      </c>
      <c r="BM290" s="188" t="s">
        <v>516</v>
      </c>
    </row>
    <row r="291" spans="1:65" s="2" customFormat="1" ht="10.199999999999999">
      <c r="A291" s="35"/>
      <c r="B291" s="36"/>
      <c r="C291" s="37"/>
      <c r="D291" s="190" t="s">
        <v>146</v>
      </c>
      <c r="E291" s="37"/>
      <c r="F291" s="191" t="s">
        <v>517</v>
      </c>
      <c r="G291" s="37"/>
      <c r="H291" s="37"/>
      <c r="I291" s="192"/>
      <c r="J291" s="37"/>
      <c r="K291" s="37"/>
      <c r="L291" s="40"/>
      <c r="M291" s="193"/>
      <c r="N291" s="194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146</v>
      </c>
      <c r="AU291" s="18" t="s">
        <v>81</v>
      </c>
    </row>
    <row r="292" spans="1:65" s="2" customFormat="1" ht="24.15" customHeight="1">
      <c r="A292" s="35"/>
      <c r="B292" s="36"/>
      <c r="C292" s="176" t="s">
        <v>518</v>
      </c>
      <c r="D292" s="176" t="s">
        <v>140</v>
      </c>
      <c r="E292" s="177" t="s">
        <v>519</v>
      </c>
      <c r="F292" s="178" t="s">
        <v>520</v>
      </c>
      <c r="G292" s="179" t="s">
        <v>100</v>
      </c>
      <c r="H292" s="180">
        <v>29.5</v>
      </c>
      <c r="I292" s="181"/>
      <c r="J292" s="182">
        <f>ROUND(I292*H292,2)</f>
        <v>0</v>
      </c>
      <c r="K292" s="183"/>
      <c r="L292" s="40"/>
      <c r="M292" s="184" t="s">
        <v>19</v>
      </c>
      <c r="N292" s="185" t="s">
        <v>43</v>
      </c>
      <c r="O292" s="65"/>
      <c r="P292" s="186">
        <f>O292*H292</f>
        <v>0</v>
      </c>
      <c r="Q292" s="186">
        <v>8.0000000000000007E-5</v>
      </c>
      <c r="R292" s="186">
        <f>Q292*H292</f>
        <v>2.3600000000000001E-3</v>
      </c>
      <c r="S292" s="186">
        <v>0</v>
      </c>
      <c r="T292" s="18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8" t="s">
        <v>144</v>
      </c>
      <c r="AT292" s="188" t="s">
        <v>140</v>
      </c>
      <c r="AU292" s="188" t="s">
        <v>81</v>
      </c>
      <c r="AY292" s="18" t="s">
        <v>138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18" t="s">
        <v>77</v>
      </c>
      <c r="BK292" s="189">
        <f>ROUND(I292*H292,2)</f>
        <v>0</v>
      </c>
      <c r="BL292" s="18" t="s">
        <v>144</v>
      </c>
      <c r="BM292" s="188" t="s">
        <v>521</v>
      </c>
    </row>
    <row r="293" spans="1:65" s="2" customFormat="1" ht="10.199999999999999">
      <c r="A293" s="35"/>
      <c r="B293" s="36"/>
      <c r="C293" s="37"/>
      <c r="D293" s="190" t="s">
        <v>146</v>
      </c>
      <c r="E293" s="37"/>
      <c r="F293" s="191" t="s">
        <v>522</v>
      </c>
      <c r="G293" s="37"/>
      <c r="H293" s="37"/>
      <c r="I293" s="192"/>
      <c r="J293" s="37"/>
      <c r="K293" s="37"/>
      <c r="L293" s="40"/>
      <c r="M293" s="193"/>
      <c r="N293" s="194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146</v>
      </c>
      <c r="AU293" s="18" t="s">
        <v>81</v>
      </c>
    </row>
    <row r="294" spans="1:65" s="13" customFormat="1" ht="10.199999999999999">
      <c r="B294" s="195"/>
      <c r="C294" s="196"/>
      <c r="D294" s="197" t="s">
        <v>152</v>
      </c>
      <c r="E294" s="198" t="s">
        <v>19</v>
      </c>
      <c r="F294" s="199" t="s">
        <v>523</v>
      </c>
      <c r="G294" s="196"/>
      <c r="H294" s="200">
        <v>29.5</v>
      </c>
      <c r="I294" s="201"/>
      <c r="J294" s="196"/>
      <c r="K294" s="196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152</v>
      </c>
      <c r="AU294" s="206" t="s">
        <v>81</v>
      </c>
      <c r="AV294" s="13" t="s">
        <v>81</v>
      </c>
      <c r="AW294" s="13" t="s">
        <v>33</v>
      </c>
      <c r="AX294" s="13" t="s">
        <v>72</v>
      </c>
      <c r="AY294" s="206" t="s">
        <v>138</v>
      </c>
    </row>
    <row r="295" spans="1:65" s="2" customFormat="1" ht="24.15" customHeight="1">
      <c r="A295" s="35"/>
      <c r="B295" s="36"/>
      <c r="C295" s="176" t="s">
        <v>524</v>
      </c>
      <c r="D295" s="176" t="s">
        <v>140</v>
      </c>
      <c r="E295" s="177" t="s">
        <v>525</v>
      </c>
      <c r="F295" s="178" t="s">
        <v>526</v>
      </c>
      <c r="G295" s="179" t="s">
        <v>100</v>
      </c>
      <c r="H295" s="180">
        <v>22</v>
      </c>
      <c r="I295" s="181"/>
      <c r="J295" s="182">
        <f>ROUND(I295*H295,2)</f>
        <v>0</v>
      </c>
      <c r="K295" s="183"/>
      <c r="L295" s="40"/>
      <c r="M295" s="184" t="s">
        <v>19</v>
      </c>
      <c r="N295" s="185" t="s">
        <v>43</v>
      </c>
      <c r="O295" s="65"/>
      <c r="P295" s="186">
        <f>O295*H295</f>
        <v>0</v>
      </c>
      <c r="Q295" s="186">
        <v>1.4999999999999999E-4</v>
      </c>
      <c r="R295" s="186">
        <f>Q295*H295</f>
        <v>3.2999999999999995E-3</v>
      </c>
      <c r="S295" s="186">
        <v>0</v>
      </c>
      <c r="T295" s="18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8" t="s">
        <v>144</v>
      </c>
      <c r="AT295" s="188" t="s">
        <v>140</v>
      </c>
      <c r="AU295" s="188" t="s">
        <v>81</v>
      </c>
      <c r="AY295" s="18" t="s">
        <v>138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77</v>
      </c>
      <c r="BK295" s="189">
        <f>ROUND(I295*H295,2)</f>
        <v>0</v>
      </c>
      <c r="BL295" s="18" t="s">
        <v>144</v>
      </c>
      <c r="BM295" s="188" t="s">
        <v>527</v>
      </c>
    </row>
    <row r="296" spans="1:65" s="2" customFormat="1" ht="10.199999999999999">
      <c r="A296" s="35"/>
      <c r="B296" s="36"/>
      <c r="C296" s="37"/>
      <c r="D296" s="190" t="s">
        <v>146</v>
      </c>
      <c r="E296" s="37"/>
      <c r="F296" s="191" t="s">
        <v>528</v>
      </c>
      <c r="G296" s="37"/>
      <c r="H296" s="37"/>
      <c r="I296" s="192"/>
      <c r="J296" s="37"/>
      <c r="K296" s="37"/>
      <c r="L296" s="40"/>
      <c r="M296" s="193"/>
      <c r="N296" s="194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146</v>
      </c>
      <c r="AU296" s="18" t="s">
        <v>81</v>
      </c>
    </row>
    <row r="297" spans="1:65" s="13" customFormat="1" ht="10.199999999999999">
      <c r="B297" s="195"/>
      <c r="C297" s="196"/>
      <c r="D297" s="197" t="s">
        <v>152</v>
      </c>
      <c r="E297" s="198" t="s">
        <v>19</v>
      </c>
      <c r="F297" s="199" t="s">
        <v>529</v>
      </c>
      <c r="G297" s="196"/>
      <c r="H297" s="200">
        <v>22</v>
      </c>
      <c r="I297" s="201"/>
      <c r="J297" s="196"/>
      <c r="K297" s="196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152</v>
      </c>
      <c r="AU297" s="206" t="s">
        <v>81</v>
      </c>
      <c r="AV297" s="13" t="s">
        <v>81</v>
      </c>
      <c r="AW297" s="13" t="s">
        <v>33</v>
      </c>
      <c r="AX297" s="13" t="s">
        <v>72</v>
      </c>
      <c r="AY297" s="206" t="s">
        <v>138</v>
      </c>
    </row>
    <row r="298" spans="1:65" s="2" customFormat="1" ht="37.799999999999997" customHeight="1">
      <c r="A298" s="35"/>
      <c r="B298" s="36"/>
      <c r="C298" s="176" t="s">
        <v>530</v>
      </c>
      <c r="D298" s="176" t="s">
        <v>140</v>
      </c>
      <c r="E298" s="177" t="s">
        <v>531</v>
      </c>
      <c r="F298" s="178" t="s">
        <v>532</v>
      </c>
      <c r="G298" s="179" t="s">
        <v>100</v>
      </c>
      <c r="H298" s="180">
        <v>51.5</v>
      </c>
      <c r="I298" s="181"/>
      <c r="J298" s="182">
        <f>ROUND(I298*H298,2)</f>
        <v>0</v>
      </c>
      <c r="K298" s="183"/>
      <c r="L298" s="40"/>
      <c r="M298" s="184" t="s">
        <v>19</v>
      </c>
      <c r="N298" s="185" t="s">
        <v>43</v>
      </c>
      <c r="O298" s="65"/>
      <c r="P298" s="186">
        <f>O298*H298</f>
        <v>0</v>
      </c>
      <c r="Q298" s="186">
        <v>0</v>
      </c>
      <c r="R298" s="186">
        <f>Q298*H298</f>
        <v>0</v>
      </c>
      <c r="S298" s="186">
        <v>0</v>
      </c>
      <c r="T298" s="18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8" t="s">
        <v>144</v>
      </c>
      <c r="AT298" s="188" t="s">
        <v>140</v>
      </c>
      <c r="AU298" s="188" t="s">
        <v>81</v>
      </c>
      <c r="AY298" s="18" t="s">
        <v>138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18" t="s">
        <v>77</v>
      </c>
      <c r="BK298" s="189">
        <f>ROUND(I298*H298,2)</f>
        <v>0</v>
      </c>
      <c r="BL298" s="18" t="s">
        <v>144</v>
      </c>
      <c r="BM298" s="188" t="s">
        <v>533</v>
      </c>
    </row>
    <row r="299" spans="1:65" s="2" customFormat="1" ht="10.199999999999999">
      <c r="A299" s="35"/>
      <c r="B299" s="36"/>
      <c r="C299" s="37"/>
      <c r="D299" s="190" t="s">
        <v>146</v>
      </c>
      <c r="E299" s="37"/>
      <c r="F299" s="191" t="s">
        <v>534</v>
      </c>
      <c r="G299" s="37"/>
      <c r="H299" s="37"/>
      <c r="I299" s="192"/>
      <c r="J299" s="37"/>
      <c r="K299" s="37"/>
      <c r="L299" s="40"/>
      <c r="M299" s="193"/>
      <c r="N299" s="194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146</v>
      </c>
      <c r="AU299" s="18" t="s">
        <v>81</v>
      </c>
    </row>
    <row r="300" spans="1:65" s="13" customFormat="1" ht="10.199999999999999">
      <c r="B300" s="195"/>
      <c r="C300" s="196"/>
      <c r="D300" s="197" t="s">
        <v>152</v>
      </c>
      <c r="E300" s="198" t="s">
        <v>19</v>
      </c>
      <c r="F300" s="199" t="s">
        <v>535</v>
      </c>
      <c r="G300" s="196"/>
      <c r="H300" s="200">
        <v>51.5</v>
      </c>
      <c r="I300" s="201"/>
      <c r="J300" s="196"/>
      <c r="K300" s="196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152</v>
      </c>
      <c r="AU300" s="206" t="s">
        <v>81</v>
      </c>
      <c r="AV300" s="13" t="s">
        <v>81</v>
      </c>
      <c r="AW300" s="13" t="s">
        <v>33</v>
      </c>
      <c r="AX300" s="13" t="s">
        <v>72</v>
      </c>
      <c r="AY300" s="206" t="s">
        <v>138</v>
      </c>
    </row>
    <row r="301" spans="1:65" s="2" customFormat="1" ht="49.05" customHeight="1">
      <c r="A301" s="35"/>
      <c r="B301" s="36"/>
      <c r="C301" s="176" t="s">
        <v>536</v>
      </c>
      <c r="D301" s="176" t="s">
        <v>140</v>
      </c>
      <c r="E301" s="177" t="s">
        <v>537</v>
      </c>
      <c r="F301" s="178" t="s">
        <v>538</v>
      </c>
      <c r="G301" s="179" t="s">
        <v>100</v>
      </c>
      <c r="H301" s="180">
        <v>670</v>
      </c>
      <c r="I301" s="181"/>
      <c r="J301" s="182">
        <f>ROUND(I301*H301,2)</f>
        <v>0</v>
      </c>
      <c r="K301" s="183"/>
      <c r="L301" s="40"/>
      <c r="M301" s="184" t="s">
        <v>19</v>
      </c>
      <c r="N301" s="185" t="s">
        <v>43</v>
      </c>
      <c r="O301" s="65"/>
      <c r="P301" s="186">
        <f>O301*H301</f>
        <v>0</v>
      </c>
      <c r="Q301" s="186">
        <v>0.20219000000000001</v>
      </c>
      <c r="R301" s="186">
        <f>Q301*H301</f>
        <v>135.46729999999999</v>
      </c>
      <c r="S301" s="186">
        <v>0</v>
      </c>
      <c r="T301" s="18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8" t="s">
        <v>144</v>
      </c>
      <c r="AT301" s="188" t="s">
        <v>140</v>
      </c>
      <c r="AU301" s="188" t="s">
        <v>81</v>
      </c>
      <c r="AY301" s="18" t="s">
        <v>138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77</v>
      </c>
      <c r="BK301" s="189">
        <f>ROUND(I301*H301,2)</f>
        <v>0</v>
      </c>
      <c r="BL301" s="18" t="s">
        <v>144</v>
      </c>
      <c r="BM301" s="188" t="s">
        <v>539</v>
      </c>
    </row>
    <row r="302" spans="1:65" s="2" customFormat="1" ht="10.199999999999999">
      <c r="A302" s="35"/>
      <c r="B302" s="36"/>
      <c r="C302" s="37"/>
      <c r="D302" s="190" t="s">
        <v>146</v>
      </c>
      <c r="E302" s="37"/>
      <c r="F302" s="191" t="s">
        <v>540</v>
      </c>
      <c r="G302" s="37"/>
      <c r="H302" s="37"/>
      <c r="I302" s="192"/>
      <c r="J302" s="37"/>
      <c r="K302" s="37"/>
      <c r="L302" s="40"/>
      <c r="M302" s="193"/>
      <c r="N302" s="194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146</v>
      </c>
      <c r="AU302" s="18" t="s">
        <v>81</v>
      </c>
    </row>
    <row r="303" spans="1:65" s="13" customFormat="1" ht="10.199999999999999">
      <c r="B303" s="195"/>
      <c r="C303" s="196"/>
      <c r="D303" s="197" t="s">
        <v>152</v>
      </c>
      <c r="E303" s="198" t="s">
        <v>19</v>
      </c>
      <c r="F303" s="199" t="s">
        <v>541</v>
      </c>
      <c r="G303" s="196"/>
      <c r="H303" s="200">
        <v>670</v>
      </c>
      <c r="I303" s="201"/>
      <c r="J303" s="196"/>
      <c r="K303" s="196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152</v>
      </c>
      <c r="AU303" s="206" t="s">
        <v>81</v>
      </c>
      <c r="AV303" s="13" t="s">
        <v>81</v>
      </c>
      <c r="AW303" s="13" t="s">
        <v>33</v>
      </c>
      <c r="AX303" s="13" t="s">
        <v>77</v>
      </c>
      <c r="AY303" s="206" t="s">
        <v>138</v>
      </c>
    </row>
    <row r="304" spans="1:65" s="2" customFormat="1" ht="24.15" customHeight="1">
      <c r="A304" s="35"/>
      <c r="B304" s="36"/>
      <c r="C304" s="218" t="s">
        <v>542</v>
      </c>
      <c r="D304" s="218" t="s">
        <v>239</v>
      </c>
      <c r="E304" s="219" t="s">
        <v>543</v>
      </c>
      <c r="F304" s="220" t="s">
        <v>544</v>
      </c>
      <c r="G304" s="221" t="s">
        <v>100</v>
      </c>
      <c r="H304" s="222">
        <v>676.7</v>
      </c>
      <c r="I304" s="223"/>
      <c r="J304" s="224">
        <f>ROUND(I304*H304,2)</f>
        <v>0</v>
      </c>
      <c r="K304" s="225"/>
      <c r="L304" s="226"/>
      <c r="M304" s="227" t="s">
        <v>19</v>
      </c>
      <c r="N304" s="228" t="s">
        <v>43</v>
      </c>
      <c r="O304" s="65"/>
      <c r="P304" s="186">
        <f>O304*H304</f>
        <v>0</v>
      </c>
      <c r="Q304" s="186">
        <v>4.8300000000000003E-2</v>
      </c>
      <c r="R304" s="186">
        <f>Q304*H304</f>
        <v>32.684610000000006</v>
      </c>
      <c r="S304" s="186">
        <v>0</v>
      </c>
      <c r="T304" s="18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8" t="s">
        <v>190</v>
      </c>
      <c r="AT304" s="188" t="s">
        <v>239</v>
      </c>
      <c r="AU304" s="188" t="s">
        <v>81</v>
      </c>
      <c r="AY304" s="18" t="s">
        <v>138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18" t="s">
        <v>77</v>
      </c>
      <c r="BK304" s="189">
        <f>ROUND(I304*H304,2)</f>
        <v>0</v>
      </c>
      <c r="BL304" s="18" t="s">
        <v>144</v>
      </c>
      <c r="BM304" s="188" t="s">
        <v>545</v>
      </c>
    </row>
    <row r="305" spans="1:65" s="2" customFormat="1" ht="10.199999999999999">
      <c r="A305" s="35"/>
      <c r="B305" s="36"/>
      <c r="C305" s="37"/>
      <c r="D305" s="190" t="s">
        <v>146</v>
      </c>
      <c r="E305" s="37"/>
      <c r="F305" s="191" t="s">
        <v>546</v>
      </c>
      <c r="G305" s="37"/>
      <c r="H305" s="37"/>
      <c r="I305" s="192"/>
      <c r="J305" s="37"/>
      <c r="K305" s="37"/>
      <c r="L305" s="40"/>
      <c r="M305" s="193"/>
      <c r="N305" s="194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146</v>
      </c>
      <c r="AU305" s="18" t="s">
        <v>81</v>
      </c>
    </row>
    <row r="306" spans="1:65" s="13" customFormat="1" ht="10.199999999999999">
      <c r="B306" s="195"/>
      <c r="C306" s="196"/>
      <c r="D306" s="197" t="s">
        <v>152</v>
      </c>
      <c r="E306" s="198" t="s">
        <v>19</v>
      </c>
      <c r="F306" s="199" t="s">
        <v>547</v>
      </c>
      <c r="G306" s="196"/>
      <c r="H306" s="200">
        <v>676.7</v>
      </c>
      <c r="I306" s="201"/>
      <c r="J306" s="196"/>
      <c r="K306" s="196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152</v>
      </c>
      <c r="AU306" s="206" t="s">
        <v>81</v>
      </c>
      <c r="AV306" s="13" t="s">
        <v>81</v>
      </c>
      <c r="AW306" s="13" t="s">
        <v>33</v>
      </c>
      <c r="AX306" s="13" t="s">
        <v>72</v>
      </c>
      <c r="AY306" s="206" t="s">
        <v>138</v>
      </c>
    </row>
    <row r="307" spans="1:65" s="2" customFormat="1" ht="49.05" customHeight="1">
      <c r="A307" s="35"/>
      <c r="B307" s="36"/>
      <c r="C307" s="176" t="s">
        <v>548</v>
      </c>
      <c r="D307" s="176" t="s">
        <v>140</v>
      </c>
      <c r="E307" s="177" t="s">
        <v>549</v>
      </c>
      <c r="F307" s="178" t="s">
        <v>550</v>
      </c>
      <c r="G307" s="179" t="s">
        <v>100</v>
      </c>
      <c r="H307" s="180">
        <v>360</v>
      </c>
      <c r="I307" s="181"/>
      <c r="J307" s="182">
        <f>ROUND(I307*H307,2)</f>
        <v>0</v>
      </c>
      <c r="K307" s="183"/>
      <c r="L307" s="40"/>
      <c r="M307" s="184" t="s">
        <v>19</v>
      </c>
      <c r="N307" s="185" t="s">
        <v>43</v>
      </c>
      <c r="O307" s="65"/>
      <c r="P307" s="186">
        <f>O307*H307</f>
        <v>0</v>
      </c>
      <c r="Q307" s="186">
        <v>0.15540000000000001</v>
      </c>
      <c r="R307" s="186">
        <f>Q307*H307</f>
        <v>55.944000000000003</v>
      </c>
      <c r="S307" s="186">
        <v>0</v>
      </c>
      <c r="T307" s="18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8" t="s">
        <v>144</v>
      </c>
      <c r="AT307" s="188" t="s">
        <v>140</v>
      </c>
      <c r="AU307" s="188" t="s">
        <v>81</v>
      </c>
      <c r="AY307" s="18" t="s">
        <v>138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8" t="s">
        <v>77</v>
      </c>
      <c r="BK307" s="189">
        <f>ROUND(I307*H307,2)</f>
        <v>0</v>
      </c>
      <c r="BL307" s="18" t="s">
        <v>144</v>
      </c>
      <c r="BM307" s="188" t="s">
        <v>551</v>
      </c>
    </row>
    <row r="308" spans="1:65" s="13" customFormat="1" ht="10.199999999999999">
      <c r="B308" s="195"/>
      <c r="C308" s="196"/>
      <c r="D308" s="197" t="s">
        <v>152</v>
      </c>
      <c r="E308" s="198" t="s">
        <v>19</v>
      </c>
      <c r="F308" s="199" t="s">
        <v>552</v>
      </c>
      <c r="G308" s="196"/>
      <c r="H308" s="200">
        <v>360</v>
      </c>
      <c r="I308" s="201"/>
      <c r="J308" s="196"/>
      <c r="K308" s="196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152</v>
      </c>
      <c r="AU308" s="206" t="s">
        <v>81</v>
      </c>
      <c r="AV308" s="13" t="s">
        <v>81</v>
      </c>
      <c r="AW308" s="13" t="s">
        <v>33</v>
      </c>
      <c r="AX308" s="13" t="s">
        <v>72</v>
      </c>
      <c r="AY308" s="206" t="s">
        <v>138</v>
      </c>
    </row>
    <row r="309" spans="1:65" s="2" customFormat="1" ht="16.5" customHeight="1">
      <c r="A309" s="35"/>
      <c r="B309" s="36"/>
      <c r="C309" s="218" t="s">
        <v>553</v>
      </c>
      <c r="D309" s="218" t="s">
        <v>239</v>
      </c>
      <c r="E309" s="219" t="s">
        <v>554</v>
      </c>
      <c r="F309" s="220" t="s">
        <v>555</v>
      </c>
      <c r="G309" s="221" t="s">
        <v>100</v>
      </c>
      <c r="H309" s="222">
        <v>350.47</v>
      </c>
      <c r="I309" s="223"/>
      <c r="J309" s="224">
        <f>ROUND(I309*H309,2)</f>
        <v>0</v>
      </c>
      <c r="K309" s="225"/>
      <c r="L309" s="226"/>
      <c r="M309" s="227" t="s">
        <v>19</v>
      </c>
      <c r="N309" s="228" t="s">
        <v>43</v>
      </c>
      <c r="O309" s="65"/>
      <c r="P309" s="186">
        <f>O309*H309</f>
        <v>0</v>
      </c>
      <c r="Q309" s="186">
        <v>0.08</v>
      </c>
      <c r="R309" s="186">
        <f>Q309*H309</f>
        <v>28.037600000000001</v>
      </c>
      <c r="S309" s="186">
        <v>0</v>
      </c>
      <c r="T309" s="18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8" t="s">
        <v>190</v>
      </c>
      <c r="AT309" s="188" t="s">
        <v>239</v>
      </c>
      <c r="AU309" s="188" t="s">
        <v>81</v>
      </c>
      <c r="AY309" s="18" t="s">
        <v>138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8" t="s">
        <v>77</v>
      </c>
      <c r="BK309" s="189">
        <f>ROUND(I309*H309,2)</f>
        <v>0</v>
      </c>
      <c r="BL309" s="18" t="s">
        <v>144</v>
      </c>
      <c r="BM309" s="188" t="s">
        <v>556</v>
      </c>
    </row>
    <row r="310" spans="1:65" s="2" customFormat="1" ht="10.199999999999999">
      <c r="A310" s="35"/>
      <c r="B310" s="36"/>
      <c r="C310" s="37"/>
      <c r="D310" s="190" t="s">
        <v>146</v>
      </c>
      <c r="E310" s="37"/>
      <c r="F310" s="191" t="s">
        <v>557</v>
      </c>
      <c r="G310" s="37"/>
      <c r="H310" s="37"/>
      <c r="I310" s="192"/>
      <c r="J310" s="37"/>
      <c r="K310" s="37"/>
      <c r="L310" s="40"/>
      <c r="M310" s="193"/>
      <c r="N310" s="194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146</v>
      </c>
      <c r="AU310" s="18" t="s">
        <v>81</v>
      </c>
    </row>
    <row r="311" spans="1:65" s="13" customFormat="1" ht="10.199999999999999">
      <c r="B311" s="195"/>
      <c r="C311" s="196"/>
      <c r="D311" s="197" t="s">
        <v>152</v>
      </c>
      <c r="E311" s="198" t="s">
        <v>19</v>
      </c>
      <c r="F311" s="199" t="s">
        <v>558</v>
      </c>
      <c r="G311" s="196"/>
      <c r="H311" s="200">
        <v>350.47</v>
      </c>
      <c r="I311" s="201"/>
      <c r="J311" s="196"/>
      <c r="K311" s="196"/>
      <c r="L311" s="202"/>
      <c r="M311" s="203"/>
      <c r="N311" s="204"/>
      <c r="O311" s="204"/>
      <c r="P311" s="204"/>
      <c r="Q311" s="204"/>
      <c r="R311" s="204"/>
      <c r="S311" s="204"/>
      <c r="T311" s="205"/>
      <c r="AT311" s="206" t="s">
        <v>152</v>
      </c>
      <c r="AU311" s="206" t="s">
        <v>81</v>
      </c>
      <c r="AV311" s="13" t="s">
        <v>81</v>
      </c>
      <c r="AW311" s="13" t="s">
        <v>33</v>
      </c>
      <c r="AX311" s="13" t="s">
        <v>72</v>
      </c>
      <c r="AY311" s="206" t="s">
        <v>138</v>
      </c>
    </row>
    <row r="312" spans="1:65" s="2" customFormat="1" ht="24.15" customHeight="1">
      <c r="A312" s="35"/>
      <c r="B312" s="36"/>
      <c r="C312" s="218" t="s">
        <v>559</v>
      </c>
      <c r="D312" s="218" t="s">
        <v>239</v>
      </c>
      <c r="E312" s="219" t="s">
        <v>560</v>
      </c>
      <c r="F312" s="220" t="s">
        <v>561</v>
      </c>
      <c r="G312" s="221" t="s">
        <v>100</v>
      </c>
      <c r="H312" s="222">
        <v>13.13</v>
      </c>
      <c r="I312" s="223"/>
      <c r="J312" s="224">
        <f>ROUND(I312*H312,2)</f>
        <v>0</v>
      </c>
      <c r="K312" s="225"/>
      <c r="L312" s="226"/>
      <c r="M312" s="227" t="s">
        <v>19</v>
      </c>
      <c r="N312" s="228" t="s">
        <v>43</v>
      </c>
      <c r="O312" s="65"/>
      <c r="P312" s="186">
        <f>O312*H312</f>
        <v>0</v>
      </c>
      <c r="Q312" s="186">
        <v>6.5670000000000006E-2</v>
      </c>
      <c r="R312" s="186">
        <f>Q312*H312</f>
        <v>0.86224710000000016</v>
      </c>
      <c r="S312" s="186">
        <v>0</v>
      </c>
      <c r="T312" s="18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8" t="s">
        <v>190</v>
      </c>
      <c r="AT312" s="188" t="s">
        <v>239</v>
      </c>
      <c r="AU312" s="188" t="s">
        <v>81</v>
      </c>
      <c r="AY312" s="18" t="s">
        <v>138</v>
      </c>
      <c r="BE312" s="189">
        <f>IF(N312="základní",J312,0)</f>
        <v>0</v>
      </c>
      <c r="BF312" s="189">
        <f>IF(N312="snížená",J312,0)</f>
        <v>0</v>
      </c>
      <c r="BG312" s="189">
        <f>IF(N312="zákl. přenesená",J312,0)</f>
        <v>0</v>
      </c>
      <c r="BH312" s="189">
        <f>IF(N312="sníž. přenesená",J312,0)</f>
        <v>0</v>
      </c>
      <c r="BI312" s="189">
        <f>IF(N312="nulová",J312,0)</f>
        <v>0</v>
      </c>
      <c r="BJ312" s="18" t="s">
        <v>77</v>
      </c>
      <c r="BK312" s="189">
        <f>ROUND(I312*H312,2)</f>
        <v>0</v>
      </c>
      <c r="BL312" s="18" t="s">
        <v>144</v>
      </c>
      <c r="BM312" s="188" t="s">
        <v>562</v>
      </c>
    </row>
    <row r="313" spans="1:65" s="2" customFormat="1" ht="10.199999999999999">
      <c r="A313" s="35"/>
      <c r="B313" s="36"/>
      <c r="C313" s="37"/>
      <c r="D313" s="190" t="s">
        <v>146</v>
      </c>
      <c r="E313" s="37"/>
      <c r="F313" s="191" t="s">
        <v>563</v>
      </c>
      <c r="G313" s="37"/>
      <c r="H313" s="37"/>
      <c r="I313" s="192"/>
      <c r="J313" s="37"/>
      <c r="K313" s="37"/>
      <c r="L313" s="40"/>
      <c r="M313" s="193"/>
      <c r="N313" s="194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146</v>
      </c>
      <c r="AU313" s="18" t="s">
        <v>81</v>
      </c>
    </row>
    <row r="314" spans="1:65" s="13" customFormat="1" ht="10.199999999999999">
      <c r="B314" s="195"/>
      <c r="C314" s="196"/>
      <c r="D314" s="197" t="s">
        <v>152</v>
      </c>
      <c r="E314" s="198" t="s">
        <v>19</v>
      </c>
      <c r="F314" s="199" t="s">
        <v>564</v>
      </c>
      <c r="G314" s="196"/>
      <c r="H314" s="200">
        <v>13.13</v>
      </c>
      <c r="I314" s="201"/>
      <c r="J314" s="196"/>
      <c r="K314" s="196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152</v>
      </c>
      <c r="AU314" s="206" t="s">
        <v>81</v>
      </c>
      <c r="AV314" s="13" t="s">
        <v>81</v>
      </c>
      <c r="AW314" s="13" t="s">
        <v>33</v>
      </c>
      <c r="AX314" s="13" t="s">
        <v>72</v>
      </c>
      <c r="AY314" s="206" t="s">
        <v>138</v>
      </c>
    </row>
    <row r="315" spans="1:65" s="14" customFormat="1" ht="10.199999999999999">
      <c r="B315" s="207"/>
      <c r="C315" s="208"/>
      <c r="D315" s="197" t="s">
        <v>152</v>
      </c>
      <c r="E315" s="209" t="s">
        <v>19</v>
      </c>
      <c r="F315" s="210" t="s">
        <v>168</v>
      </c>
      <c r="G315" s="208"/>
      <c r="H315" s="211">
        <v>13.13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152</v>
      </c>
      <c r="AU315" s="217" t="s">
        <v>81</v>
      </c>
      <c r="AV315" s="14" t="s">
        <v>144</v>
      </c>
      <c r="AW315" s="14" t="s">
        <v>33</v>
      </c>
      <c r="AX315" s="14" t="s">
        <v>77</v>
      </c>
      <c r="AY315" s="217" t="s">
        <v>138</v>
      </c>
    </row>
    <row r="316" spans="1:65" s="2" customFormat="1" ht="44.25" customHeight="1">
      <c r="A316" s="35"/>
      <c r="B316" s="36"/>
      <c r="C316" s="176" t="s">
        <v>565</v>
      </c>
      <c r="D316" s="176" t="s">
        <v>140</v>
      </c>
      <c r="E316" s="177" t="s">
        <v>566</v>
      </c>
      <c r="F316" s="178" t="s">
        <v>567</v>
      </c>
      <c r="G316" s="179" t="s">
        <v>100</v>
      </c>
      <c r="H316" s="180">
        <v>50</v>
      </c>
      <c r="I316" s="181"/>
      <c r="J316" s="182">
        <f>ROUND(I316*H316,2)</f>
        <v>0</v>
      </c>
      <c r="K316" s="183"/>
      <c r="L316" s="40"/>
      <c r="M316" s="184" t="s">
        <v>19</v>
      </c>
      <c r="N316" s="185" t="s">
        <v>43</v>
      </c>
      <c r="O316" s="65"/>
      <c r="P316" s="186">
        <f>O316*H316</f>
        <v>0</v>
      </c>
      <c r="Q316" s="186">
        <v>0.10095</v>
      </c>
      <c r="R316" s="186">
        <f>Q316*H316</f>
        <v>5.0475000000000003</v>
      </c>
      <c r="S316" s="186">
        <v>0</v>
      </c>
      <c r="T316" s="18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8" t="s">
        <v>144</v>
      </c>
      <c r="AT316" s="188" t="s">
        <v>140</v>
      </c>
      <c r="AU316" s="188" t="s">
        <v>81</v>
      </c>
      <c r="AY316" s="18" t="s">
        <v>138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8" t="s">
        <v>77</v>
      </c>
      <c r="BK316" s="189">
        <f>ROUND(I316*H316,2)</f>
        <v>0</v>
      </c>
      <c r="BL316" s="18" t="s">
        <v>144</v>
      </c>
      <c r="BM316" s="188" t="s">
        <v>568</v>
      </c>
    </row>
    <row r="317" spans="1:65" s="2" customFormat="1" ht="10.199999999999999">
      <c r="A317" s="35"/>
      <c r="B317" s="36"/>
      <c r="C317" s="37"/>
      <c r="D317" s="190" t="s">
        <v>146</v>
      </c>
      <c r="E317" s="37"/>
      <c r="F317" s="191" t="s">
        <v>569</v>
      </c>
      <c r="G317" s="37"/>
      <c r="H317" s="37"/>
      <c r="I317" s="192"/>
      <c r="J317" s="37"/>
      <c r="K317" s="37"/>
      <c r="L317" s="40"/>
      <c r="M317" s="193"/>
      <c r="N317" s="194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146</v>
      </c>
      <c r="AU317" s="18" t="s">
        <v>81</v>
      </c>
    </row>
    <row r="318" spans="1:65" s="13" customFormat="1" ht="10.199999999999999">
      <c r="B318" s="195"/>
      <c r="C318" s="196"/>
      <c r="D318" s="197" t="s">
        <v>152</v>
      </c>
      <c r="E318" s="198" t="s">
        <v>19</v>
      </c>
      <c r="F318" s="199" t="s">
        <v>570</v>
      </c>
      <c r="G318" s="196"/>
      <c r="H318" s="200">
        <v>50</v>
      </c>
      <c r="I318" s="201"/>
      <c r="J318" s="196"/>
      <c r="K318" s="196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152</v>
      </c>
      <c r="AU318" s="206" t="s">
        <v>81</v>
      </c>
      <c r="AV318" s="13" t="s">
        <v>81</v>
      </c>
      <c r="AW318" s="13" t="s">
        <v>33</v>
      </c>
      <c r="AX318" s="13" t="s">
        <v>72</v>
      </c>
      <c r="AY318" s="206" t="s">
        <v>138</v>
      </c>
    </row>
    <row r="319" spans="1:65" s="2" customFormat="1" ht="16.5" customHeight="1">
      <c r="A319" s="35"/>
      <c r="B319" s="36"/>
      <c r="C319" s="218" t="s">
        <v>571</v>
      </c>
      <c r="D319" s="218" t="s">
        <v>239</v>
      </c>
      <c r="E319" s="219" t="s">
        <v>572</v>
      </c>
      <c r="F319" s="220" t="s">
        <v>573</v>
      </c>
      <c r="G319" s="221" t="s">
        <v>100</v>
      </c>
      <c r="H319" s="222">
        <v>50.5</v>
      </c>
      <c r="I319" s="223"/>
      <c r="J319" s="224">
        <f>ROUND(I319*H319,2)</f>
        <v>0</v>
      </c>
      <c r="K319" s="225"/>
      <c r="L319" s="226"/>
      <c r="M319" s="227" t="s">
        <v>19</v>
      </c>
      <c r="N319" s="228" t="s">
        <v>43</v>
      </c>
      <c r="O319" s="65"/>
      <c r="P319" s="186">
        <f>O319*H319</f>
        <v>0</v>
      </c>
      <c r="Q319" s="186">
        <v>2.8000000000000001E-2</v>
      </c>
      <c r="R319" s="186">
        <f>Q319*H319</f>
        <v>1.4139999999999999</v>
      </c>
      <c r="S319" s="186">
        <v>0</v>
      </c>
      <c r="T319" s="18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8" t="s">
        <v>190</v>
      </c>
      <c r="AT319" s="188" t="s">
        <v>239</v>
      </c>
      <c r="AU319" s="188" t="s">
        <v>81</v>
      </c>
      <c r="AY319" s="18" t="s">
        <v>138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8" t="s">
        <v>77</v>
      </c>
      <c r="BK319" s="189">
        <f>ROUND(I319*H319,2)</f>
        <v>0</v>
      </c>
      <c r="BL319" s="18" t="s">
        <v>144</v>
      </c>
      <c r="BM319" s="188" t="s">
        <v>574</v>
      </c>
    </row>
    <row r="320" spans="1:65" s="2" customFormat="1" ht="10.199999999999999">
      <c r="A320" s="35"/>
      <c r="B320" s="36"/>
      <c r="C320" s="37"/>
      <c r="D320" s="190" t="s">
        <v>146</v>
      </c>
      <c r="E320" s="37"/>
      <c r="F320" s="191" t="s">
        <v>575</v>
      </c>
      <c r="G320" s="37"/>
      <c r="H320" s="37"/>
      <c r="I320" s="192"/>
      <c r="J320" s="37"/>
      <c r="K320" s="37"/>
      <c r="L320" s="40"/>
      <c r="M320" s="193"/>
      <c r="N320" s="194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146</v>
      </c>
      <c r="AU320" s="18" t="s">
        <v>81</v>
      </c>
    </row>
    <row r="321" spans="1:65" s="13" customFormat="1" ht="10.199999999999999">
      <c r="B321" s="195"/>
      <c r="C321" s="196"/>
      <c r="D321" s="197" t="s">
        <v>152</v>
      </c>
      <c r="E321" s="198" t="s">
        <v>19</v>
      </c>
      <c r="F321" s="199" t="s">
        <v>576</v>
      </c>
      <c r="G321" s="196"/>
      <c r="H321" s="200">
        <v>50.5</v>
      </c>
      <c r="I321" s="201"/>
      <c r="J321" s="196"/>
      <c r="K321" s="196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152</v>
      </c>
      <c r="AU321" s="206" t="s">
        <v>81</v>
      </c>
      <c r="AV321" s="13" t="s">
        <v>81</v>
      </c>
      <c r="AW321" s="13" t="s">
        <v>33</v>
      </c>
      <c r="AX321" s="13" t="s">
        <v>72</v>
      </c>
      <c r="AY321" s="206" t="s">
        <v>138</v>
      </c>
    </row>
    <row r="322" spans="1:65" s="14" customFormat="1" ht="10.199999999999999">
      <c r="B322" s="207"/>
      <c r="C322" s="208"/>
      <c r="D322" s="197" t="s">
        <v>152</v>
      </c>
      <c r="E322" s="209" t="s">
        <v>19</v>
      </c>
      <c r="F322" s="210" t="s">
        <v>168</v>
      </c>
      <c r="G322" s="208"/>
      <c r="H322" s="211">
        <v>50.5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152</v>
      </c>
      <c r="AU322" s="217" t="s">
        <v>81</v>
      </c>
      <c r="AV322" s="14" t="s">
        <v>144</v>
      </c>
      <c r="AW322" s="14" t="s">
        <v>33</v>
      </c>
      <c r="AX322" s="14" t="s">
        <v>77</v>
      </c>
      <c r="AY322" s="217" t="s">
        <v>138</v>
      </c>
    </row>
    <row r="323" spans="1:65" s="2" customFormat="1" ht="55.5" customHeight="1">
      <c r="A323" s="35"/>
      <c r="B323" s="36"/>
      <c r="C323" s="176" t="s">
        <v>577</v>
      </c>
      <c r="D323" s="176" t="s">
        <v>140</v>
      </c>
      <c r="E323" s="177" t="s">
        <v>578</v>
      </c>
      <c r="F323" s="178" t="s">
        <v>579</v>
      </c>
      <c r="G323" s="179" t="s">
        <v>143</v>
      </c>
      <c r="H323" s="180">
        <v>2</v>
      </c>
      <c r="I323" s="181"/>
      <c r="J323" s="182">
        <f>ROUND(I323*H323,2)</f>
        <v>0</v>
      </c>
      <c r="K323" s="183"/>
      <c r="L323" s="40"/>
      <c r="M323" s="184" t="s">
        <v>19</v>
      </c>
      <c r="N323" s="185" t="s">
        <v>43</v>
      </c>
      <c r="O323" s="65"/>
      <c r="P323" s="186">
        <f>O323*H323</f>
        <v>0</v>
      </c>
      <c r="Q323" s="186">
        <v>0</v>
      </c>
      <c r="R323" s="186">
        <f>Q323*H323</f>
        <v>0</v>
      </c>
      <c r="S323" s="186">
        <v>8.2000000000000003E-2</v>
      </c>
      <c r="T323" s="187">
        <f>S323*H323</f>
        <v>0.16400000000000001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8" t="s">
        <v>144</v>
      </c>
      <c r="AT323" s="188" t="s">
        <v>140</v>
      </c>
      <c r="AU323" s="188" t="s">
        <v>81</v>
      </c>
      <c r="AY323" s="18" t="s">
        <v>138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8" t="s">
        <v>77</v>
      </c>
      <c r="BK323" s="189">
        <f>ROUND(I323*H323,2)</f>
        <v>0</v>
      </c>
      <c r="BL323" s="18" t="s">
        <v>144</v>
      </c>
      <c r="BM323" s="188" t="s">
        <v>580</v>
      </c>
    </row>
    <row r="324" spans="1:65" s="2" customFormat="1" ht="10.199999999999999">
      <c r="A324" s="35"/>
      <c r="B324" s="36"/>
      <c r="C324" s="37"/>
      <c r="D324" s="190" t="s">
        <v>146</v>
      </c>
      <c r="E324" s="37"/>
      <c r="F324" s="191" t="s">
        <v>581</v>
      </c>
      <c r="G324" s="37"/>
      <c r="H324" s="37"/>
      <c r="I324" s="192"/>
      <c r="J324" s="37"/>
      <c r="K324" s="37"/>
      <c r="L324" s="40"/>
      <c r="M324" s="193"/>
      <c r="N324" s="194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146</v>
      </c>
      <c r="AU324" s="18" t="s">
        <v>81</v>
      </c>
    </row>
    <row r="325" spans="1:65" s="12" customFormat="1" ht="20.85" customHeight="1">
      <c r="B325" s="160"/>
      <c r="C325" s="161"/>
      <c r="D325" s="162" t="s">
        <v>71</v>
      </c>
      <c r="E325" s="174" t="s">
        <v>582</v>
      </c>
      <c r="F325" s="174" t="s">
        <v>583</v>
      </c>
      <c r="G325" s="161"/>
      <c r="H325" s="161"/>
      <c r="I325" s="164"/>
      <c r="J325" s="175">
        <f>BK325</f>
        <v>0</v>
      </c>
      <c r="K325" s="161"/>
      <c r="L325" s="166"/>
      <c r="M325" s="167"/>
      <c r="N325" s="168"/>
      <c r="O325" s="168"/>
      <c r="P325" s="169">
        <f>SUM(P326:P327)</f>
        <v>0</v>
      </c>
      <c r="Q325" s="168"/>
      <c r="R325" s="169">
        <f>SUM(R326:R327)</f>
        <v>0</v>
      </c>
      <c r="S325" s="168"/>
      <c r="T325" s="170">
        <f>SUM(T326:T327)</f>
        <v>0</v>
      </c>
      <c r="AR325" s="171" t="s">
        <v>77</v>
      </c>
      <c r="AT325" s="172" t="s">
        <v>71</v>
      </c>
      <c r="AU325" s="172" t="s">
        <v>81</v>
      </c>
      <c r="AY325" s="171" t="s">
        <v>138</v>
      </c>
      <c r="BK325" s="173">
        <f>SUM(BK326:BK327)</f>
        <v>0</v>
      </c>
    </row>
    <row r="326" spans="1:65" s="2" customFormat="1" ht="44.25" customHeight="1">
      <c r="A326" s="35"/>
      <c r="B326" s="36"/>
      <c r="C326" s="176" t="s">
        <v>584</v>
      </c>
      <c r="D326" s="176" t="s">
        <v>140</v>
      </c>
      <c r="E326" s="177" t="s">
        <v>585</v>
      </c>
      <c r="F326" s="178" t="s">
        <v>586</v>
      </c>
      <c r="G326" s="179" t="s">
        <v>224</v>
      </c>
      <c r="H326" s="180">
        <v>2165.172</v>
      </c>
      <c r="I326" s="181"/>
      <c r="J326" s="182">
        <f>ROUND(I326*H326,2)</f>
        <v>0</v>
      </c>
      <c r="K326" s="183"/>
      <c r="L326" s="40"/>
      <c r="M326" s="184" t="s">
        <v>19</v>
      </c>
      <c r="N326" s="185" t="s">
        <v>43</v>
      </c>
      <c r="O326" s="65"/>
      <c r="P326" s="186">
        <f>O326*H326</f>
        <v>0</v>
      </c>
      <c r="Q326" s="186">
        <v>0</v>
      </c>
      <c r="R326" s="186">
        <f>Q326*H326</f>
        <v>0</v>
      </c>
      <c r="S326" s="186">
        <v>0</v>
      </c>
      <c r="T326" s="18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8" t="s">
        <v>144</v>
      </c>
      <c r="AT326" s="188" t="s">
        <v>140</v>
      </c>
      <c r="AU326" s="188" t="s">
        <v>84</v>
      </c>
      <c r="AY326" s="18" t="s">
        <v>138</v>
      </c>
      <c r="BE326" s="189">
        <f>IF(N326="základní",J326,0)</f>
        <v>0</v>
      </c>
      <c r="BF326" s="189">
        <f>IF(N326="snížená",J326,0)</f>
        <v>0</v>
      </c>
      <c r="BG326" s="189">
        <f>IF(N326="zákl. přenesená",J326,0)</f>
        <v>0</v>
      </c>
      <c r="BH326" s="189">
        <f>IF(N326="sníž. přenesená",J326,0)</f>
        <v>0</v>
      </c>
      <c r="BI326" s="189">
        <f>IF(N326="nulová",J326,0)</f>
        <v>0</v>
      </c>
      <c r="BJ326" s="18" t="s">
        <v>77</v>
      </c>
      <c r="BK326" s="189">
        <f>ROUND(I326*H326,2)</f>
        <v>0</v>
      </c>
      <c r="BL326" s="18" t="s">
        <v>144</v>
      </c>
      <c r="BM326" s="188" t="s">
        <v>587</v>
      </c>
    </row>
    <row r="327" spans="1:65" s="2" customFormat="1" ht="10.199999999999999">
      <c r="A327" s="35"/>
      <c r="B327" s="36"/>
      <c r="C327" s="37"/>
      <c r="D327" s="190" t="s">
        <v>146</v>
      </c>
      <c r="E327" s="37"/>
      <c r="F327" s="191" t="s">
        <v>588</v>
      </c>
      <c r="G327" s="37"/>
      <c r="H327" s="37"/>
      <c r="I327" s="192"/>
      <c r="J327" s="37"/>
      <c r="K327" s="37"/>
      <c r="L327" s="40"/>
      <c r="M327" s="193"/>
      <c r="N327" s="194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146</v>
      </c>
      <c r="AU327" s="18" t="s">
        <v>84</v>
      </c>
    </row>
    <row r="328" spans="1:65" s="12" customFormat="1" ht="22.8" customHeight="1">
      <c r="B328" s="160"/>
      <c r="C328" s="161"/>
      <c r="D328" s="162" t="s">
        <v>71</v>
      </c>
      <c r="E328" s="174" t="s">
        <v>589</v>
      </c>
      <c r="F328" s="174" t="s">
        <v>590</v>
      </c>
      <c r="G328" s="161"/>
      <c r="H328" s="161"/>
      <c r="I328" s="164"/>
      <c r="J328" s="175">
        <f>BK328</f>
        <v>0</v>
      </c>
      <c r="K328" s="161"/>
      <c r="L328" s="166"/>
      <c r="M328" s="167"/>
      <c r="N328" s="168"/>
      <c r="O328" s="168"/>
      <c r="P328" s="169">
        <f>SUM(P329:P337)</f>
        <v>0</v>
      </c>
      <c r="Q328" s="168"/>
      <c r="R328" s="169">
        <f>SUM(R329:R337)</f>
        <v>0</v>
      </c>
      <c r="S328" s="168"/>
      <c r="T328" s="170">
        <f>SUM(T329:T337)</f>
        <v>0</v>
      </c>
      <c r="AR328" s="171" t="s">
        <v>77</v>
      </c>
      <c r="AT328" s="172" t="s">
        <v>71</v>
      </c>
      <c r="AU328" s="172" t="s">
        <v>77</v>
      </c>
      <c r="AY328" s="171" t="s">
        <v>138</v>
      </c>
      <c r="BK328" s="173">
        <f>SUM(BK329:BK337)</f>
        <v>0</v>
      </c>
    </row>
    <row r="329" spans="1:65" s="2" customFormat="1" ht="33" customHeight="1">
      <c r="A329" s="35"/>
      <c r="B329" s="36"/>
      <c r="C329" s="176" t="s">
        <v>591</v>
      </c>
      <c r="D329" s="176" t="s">
        <v>140</v>
      </c>
      <c r="E329" s="177" t="s">
        <v>592</v>
      </c>
      <c r="F329" s="178" t="s">
        <v>593</v>
      </c>
      <c r="G329" s="179" t="s">
        <v>224</v>
      </c>
      <c r="H329" s="180">
        <v>991.34400000000005</v>
      </c>
      <c r="I329" s="181"/>
      <c r="J329" s="182">
        <f>ROUND(I329*H329,2)</f>
        <v>0</v>
      </c>
      <c r="K329" s="183"/>
      <c r="L329" s="40"/>
      <c r="M329" s="184" t="s">
        <v>19</v>
      </c>
      <c r="N329" s="185" t="s">
        <v>43</v>
      </c>
      <c r="O329" s="65"/>
      <c r="P329" s="186">
        <f>O329*H329</f>
        <v>0</v>
      </c>
      <c r="Q329" s="186">
        <v>0</v>
      </c>
      <c r="R329" s="186">
        <f>Q329*H329</f>
        <v>0</v>
      </c>
      <c r="S329" s="186">
        <v>0</v>
      </c>
      <c r="T329" s="18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8" t="s">
        <v>144</v>
      </c>
      <c r="AT329" s="188" t="s">
        <v>140</v>
      </c>
      <c r="AU329" s="188" t="s">
        <v>81</v>
      </c>
      <c r="AY329" s="18" t="s">
        <v>138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18" t="s">
        <v>77</v>
      </c>
      <c r="BK329" s="189">
        <f>ROUND(I329*H329,2)</f>
        <v>0</v>
      </c>
      <c r="BL329" s="18" t="s">
        <v>144</v>
      </c>
      <c r="BM329" s="188" t="s">
        <v>594</v>
      </c>
    </row>
    <row r="330" spans="1:65" s="2" customFormat="1" ht="37.799999999999997" customHeight="1">
      <c r="A330" s="35"/>
      <c r="B330" s="36"/>
      <c r="C330" s="176" t="s">
        <v>595</v>
      </c>
      <c r="D330" s="176" t="s">
        <v>140</v>
      </c>
      <c r="E330" s="177" t="s">
        <v>596</v>
      </c>
      <c r="F330" s="178" t="s">
        <v>597</v>
      </c>
      <c r="G330" s="179" t="s">
        <v>224</v>
      </c>
      <c r="H330" s="180">
        <v>8273.44</v>
      </c>
      <c r="I330" s="181"/>
      <c r="J330" s="182">
        <f>ROUND(I330*H330,2)</f>
        <v>0</v>
      </c>
      <c r="K330" s="183"/>
      <c r="L330" s="40"/>
      <c r="M330" s="184" t="s">
        <v>19</v>
      </c>
      <c r="N330" s="185" t="s">
        <v>43</v>
      </c>
      <c r="O330" s="65"/>
      <c r="P330" s="186">
        <f>O330*H330</f>
        <v>0</v>
      </c>
      <c r="Q330" s="186">
        <v>0</v>
      </c>
      <c r="R330" s="186">
        <f>Q330*H330</f>
        <v>0</v>
      </c>
      <c r="S330" s="186">
        <v>0</v>
      </c>
      <c r="T330" s="18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8" t="s">
        <v>144</v>
      </c>
      <c r="AT330" s="188" t="s">
        <v>140</v>
      </c>
      <c r="AU330" s="188" t="s">
        <v>81</v>
      </c>
      <c r="AY330" s="18" t="s">
        <v>138</v>
      </c>
      <c r="BE330" s="189">
        <f>IF(N330="základní",J330,0)</f>
        <v>0</v>
      </c>
      <c r="BF330" s="189">
        <f>IF(N330="snížená",J330,0)</f>
        <v>0</v>
      </c>
      <c r="BG330" s="189">
        <f>IF(N330="zákl. přenesená",J330,0)</f>
        <v>0</v>
      </c>
      <c r="BH330" s="189">
        <f>IF(N330="sníž. přenesená",J330,0)</f>
        <v>0</v>
      </c>
      <c r="BI330" s="189">
        <f>IF(N330="nulová",J330,0)</f>
        <v>0</v>
      </c>
      <c r="BJ330" s="18" t="s">
        <v>77</v>
      </c>
      <c r="BK330" s="189">
        <f>ROUND(I330*H330,2)</f>
        <v>0</v>
      </c>
      <c r="BL330" s="18" t="s">
        <v>144</v>
      </c>
      <c r="BM330" s="188" t="s">
        <v>598</v>
      </c>
    </row>
    <row r="331" spans="1:65" s="13" customFormat="1" ht="10.199999999999999">
      <c r="B331" s="195"/>
      <c r="C331" s="196"/>
      <c r="D331" s="197" t="s">
        <v>152</v>
      </c>
      <c r="E331" s="198" t="s">
        <v>19</v>
      </c>
      <c r="F331" s="199" t="s">
        <v>599</v>
      </c>
      <c r="G331" s="196"/>
      <c r="H331" s="200">
        <v>8273.44</v>
      </c>
      <c r="I331" s="201"/>
      <c r="J331" s="196"/>
      <c r="K331" s="196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152</v>
      </c>
      <c r="AU331" s="206" t="s">
        <v>81</v>
      </c>
      <c r="AV331" s="13" t="s">
        <v>81</v>
      </c>
      <c r="AW331" s="13" t="s">
        <v>33</v>
      </c>
      <c r="AX331" s="13" t="s">
        <v>72</v>
      </c>
      <c r="AY331" s="206" t="s">
        <v>138</v>
      </c>
    </row>
    <row r="332" spans="1:65" s="2" customFormat="1" ht="44.25" customHeight="1">
      <c r="A332" s="35"/>
      <c r="B332" s="36"/>
      <c r="C332" s="176" t="s">
        <v>600</v>
      </c>
      <c r="D332" s="176" t="s">
        <v>140</v>
      </c>
      <c r="E332" s="177" t="s">
        <v>601</v>
      </c>
      <c r="F332" s="178" t="s">
        <v>223</v>
      </c>
      <c r="G332" s="179" t="s">
        <v>224</v>
      </c>
      <c r="H332" s="180">
        <v>552.15</v>
      </c>
      <c r="I332" s="181"/>
      <c r="J332" s="182">
        <f>ROUND(I332*H332,2)</f>
        <v>0</v>
      </c>
      <c r="K332" s="183"/>
      <c r="L332" s="40"/>
      <c r="M332" s="184" t="s">
        <v>19</v>
      </c>
      <c r="N332" s="185" t="s">
        <v>43</v>
      </c>
      <c r="O332" s="65"/>
      <c r="P332" s="186">
        <f>O332*H332</f>
        <v>0</v>
      </c>
      <c r="Q332" s="186">
        <v>0</v>
      </c>
      <c r="R332" s="186">
        <f>Q332*H332</f>
        <v>0</v>
      </c>
      <c r="S332" s="186">
        <v>0</v>
      </c>
      <c r="T332" s="18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8" t="s">
        <v>144</v>
      </c>
      <c r="AT332" s="188" t="s">
        <v>140</v>
      </c>
      <c r="AU332" s="188" t="s">
        <v>81</v>
      </c>
      <c r="AY332" s="18" t="s">
        <v>138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18" t="s">
        <v>77</v>
      </c>
      <c r="BK332" s="189">
        <f>ROUND(I332*H332,2)</f>
        <v>0</v>
      </c>
      <c r="BL332" s="18" t="s">
        <v>144</v>
      </c>
      <c r="BM332" s="188" t="s">
        <v>602</v>
      </c>
    </row>
    <row r="333" spans="1:65" s="2" customFormat="1" ht="10.199999999999999">
      <c r="A333" s="35"/>
      <c r="B333" s="36"/>
      <c r="C333" s="37"/>
      <c r="D333" s="190" t="s">
        <v>146</v>
      </c>
      <c r="E333" s="37"/>
      <c r="F333" s="191" t="s">
        <v>603</v>
      </c>
      <c r="G333" s="37"/>
      <c r="H333" s="37"/>
      <c r="I333" s="192"/>
      <c r="J333" s="37"/>
      <c r="K333" s="37"/>
      <c r="L333" s="40"/>
      <c r="M333" s="193"/>
      <c r="N333" s="19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146</v>
      </c>
      <c r="AU333" s="18" t="s">
        <v>81</v>
      </c>
    </row>
    <row r="334" spans="1:65" s="13" customFormat="1" ht="10.199999999999999">
      <c r="B334" s="195"/>
      <c r="C334" s="196"/>
      <c r="D334" s="197" t="s">
        <v>152</v>
      </c>
      <c r="E334" s="198" t="s">
        <v>19</v>
      </c>
      <c r="F334" s="199" t="s">
        <v>604</v>
      </c>
      <c r="G334" s="196"/>
      <c r="H334" s="200">
        <v>552.15</v>
      </c>
      <c r="I334" s="201"/>
      <c r="J334" s="196"/>
      <c r="K334" s="196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152</v>
      </c>
      <c r="AU334" s="206" t="s">
        <v>81</v>
      </c>
      <c r="AV334" s="13" t="s">
        <v>81</v>
      </c>
      <c r="AW334" s="13" t="s">
        <v>33</v>
      </c>
      <c r="AX334" s="13" t="s">
        <v>72</v>
      </c>
      <c r="AY334" s="206" t="s">
        <v>138</v>
      </c>
    </row>
    <row r="335" spans="1:65" s="2" customFormat="1" ht="44.25" customHeight="1">
      <c r="A335" s="35"/>
      <c r="B335" s="36"/>
      <c r="C335" s="176" t="s">
        <v>605</v>
      </c>
      <c r="D335" s="176" t="s">
        <v>140</v>
      </c>
      <c r="E335" s="177" t="s">
        <v>606</v>
      </c>
      <c r="F335" s="178" t="s">
        <v>607</v>
      </c>
      <c r="G335" s="179" t="s">
        <v>224</v>
      </c>
      <c r="H335" s="180">
        <v>275.19400000000002</v>
      </c>
      <c r="I335" s="181"/>
      <c r="J335" s="182">
        <f>ROUND(I335*H335,2)</f>
        <v>0</v>
      </c>
      <c r="K335" s="183"/>
      <c r="L335" s="40"/>
      <c r="M335" s="184" t="s">
        <v>19</v>
      </c>
      <c r="N335" s="185" t="s">
        <v>43</v>
      </c>
      <c r="O335" s="65"/>
      <c r="P335" s="186">
        <f>O335*H335</f>
        <v>0</v>
      </c>
      <c r="Q335" s="186">
        <v>0</v>
      </c>
      <c r="R335" s="186">
        <f>Q335*H335</f>
        <v>0</v>
      </c>
      <c r="S335" s="186">
        <v>0</v>
      </c>
      <c r="T335" s="18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8" t="s">
        <v>144</v>
      </c>
      <c r="AT335" s="188" t="s">
        <v>140</v>
      </c>
      <c r="AU335" s="188" t="s">
        <v>81</v>
      </c>
      <c r="AY335" s="18" t="s">
        <v>138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77</v>
      </c>
      <c r="BK335" s="189">
        <f>ROUND(I335*H335,2)</f>
        <v>0</v>
      </c>
      <c r="BL335" s="18" t="s">
        <v>144</v>
      </c>
      <c r="BM335" s="188" t="s">
        <v>608</v>
      </c>
    </row>
    <row r="336" spans="1:65" s="2" customFormat="1" ht="10.199999999999999">
      <c r="A336" s="35"/>
      <c r="B336" s="36"/>
      <c r="C336" s="37"/>
      <c r="D336" s="190" t="s">
        <v>146</v>
      </c>
      <c r="E336" s="37"/>
      <c r="F336" s="191" t="s">
        <v>609</v>
      </c>
      <c r="G336" s="37"/>
      <c r="H336" s="37"/>
      <c r="I336" s="192"/>
      <c r="J336" s="37"/>
      <c r="K336" s="37"/>
      <c r="L336" s="40"/>
      <c r="M336" s="193"/>
      <c r="N336" s="194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146</v>
      </c>
      <c r="AU336" s="18" t="s">
        <v>81</v>
      </c>
    </row>
    <row r="337" spans="1:51" s="13" customFormat="1" ht="10.199999999999999">
      <c r="B337" s="195"/>
      <c r="C337" s="196"/>
      <c r="D337" s="197" t="s">
        <v>152</v>
      </c>
      <c r="E337" s="198" t="s">
        <v>19</v>
      </c>
      <c r="F337" s="199" t="s">
        <v>610</v>
      </c>
      <c r="G337" s="196"/>
      <c r="H337" s="200">
        <v>275.19400000000002</v>
      </c>
      <c r="I337" s="201"/>
      <c r="J337" s="196"/>
      <c r="K337" s="196"/>
      <c r="L337" s="202"/>
      <c r="M337" s="239"/>
      <c r="N337" s="240"/>
      <c r="O337" s="240"/>
      <c r="P337" s="240"/>
      <c r="Q337" s="240"/>
      <c r="R337" s="240"/>
      <c r="S337" s="240"/>
      <c r="T337" s="241"/>
      <c r="AT337" s="206" t="s">
        <v>152</v>
      </c>
      <c r="AU337" s="206" t="s">
        <v>81</v>
      </c>
      <c r="AV337" s="13" t="s">
        <v>81</v>
      </c>
      <c r="AW337" s="13" t="s">
        <v>33</v>
      </c>
      <c r="AX337" s="13" t="s">
        <v>72</v>
      </c>
      <c r="AY337" s="206" t="s">
        <v>138</v>
      </c>
    </row>
    <row r="338" spans="1:51" s="2" customFormat="1" ht="6.9" customHeight="1">
      <c r="A338" s="35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40"/>
      <c r="M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</row>
  </sheetData>
  <sheetProtection algorithmName="SHA-512" hashValue="Hjj5zK9qhnYblTB6pHR5SaT+DlN21wa98qkxfjf/qODEk4tqXtsUWCXIvKIQztByuGcAzhP0tH6toL8gDwOlFA==" saltValue="AtwLCpwcnfIkcfawqL0QXkJyrprNO0/aKleyt8tueEgfpB7WSeWYuqPyXYl4BD8Jh6/0TpF4Gidx+WsZBtd+zQ==" spinCount="100000" sheet="1" objects="1" scenarios="1" formatColumns="0" formatRows="0" autoFilter="0"/>
  <autoFilter ref="C86:K33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3" r:id="rId2"/>
    <hyperlink ref="F97" r:id="rId3"/>
    <hyperlink ref="F102" r:id="rId4"/>
    <hyperlink ref="F107" r:id="rId5"/>
    <hyperlink ref="F111" r:id="rId6"/>
    <hyperlink ref="F115" r:id="rId7"/>
    <hyperlink ref="F119" r:id="rId8"/>
    <hyperlink ref="F123" r:id="rId9"/>
    <hyperlink ref="F127" r:id="rId10"/>
    <hyperlink ref="F131" r:id="rId11"/>
    <hyperlink ref="F141" r:id="rId12"/>
    <hyperlink ref="F150" r:id="rId13"/>
    <hyperlink ref="F154" r:id="rId14"/>
    <hyperlink ref="F158" r:id="rId15"/>
    <hyperlink ref="F161" r:id="rId16"/>
    <hyperlink ref="F164" r:id="rId17"/>
    <hyperlink ref="F168" r:id="rId18"/>
    <hyperlink ref="F176" r:id="rId19"/>
    <hyperlink ref="F181" r:id="rId20"/>
    <hyperlink ref="F185" r:id="rId21"/>
    <hyperlink ref="F188" r:id="rId22"/>
    <hyperlink ref="F191" r:id="rId23"/>
    <hyperlink ref="F194" r:id="rId24"/>
    <hyperlink ref="F197" r:id="rId25"/>
    <hyperlink ref="F200" r:id="rId26"/>
    <hyperlink ref="F206" r:id="rId27"/>
    <hyperlink ref="F211" r:id="rId28"/>
    <hyperlink ref="F215" r:id="rId29"/>
    <hyperlink ref="F220" r:id="rId30"/>
    <hyperlink ref="F224" r:id="rId31"/>
    <hyperlink ref="F227" r:id="rId32"/>
    <hyperlink ref="F230" r:id="rId33"/>
    <hyperlink ref="F234" r:id="rId34"/>
    <hyperlink ref="F240" r:id="rId35"/>
    <hyperlink ref="F251" r:id="rId36"/>
    <hyperlink ref="F253" r:id="rId37"/>
    <hyperlink ref="F255" r:id="rId38"/>
    <hyperlink ref="F258" r:id="rId39"/>
    <hyperlink ref="F275" r:id="rId40"/>
    <hyperlink ref="F277" r:id="rId41"/>
    <hyperlink ref="F280" r:id="rId42"/>
    <hyperlink ref="F282" r:id="rId43"/>
    <hyperlink ref="F284" r:id="rId44"/>
    <hyperlink ref="F289" r:id="rId45"/>
    <hyperlink ref="F291" r:id="rId46"/>
    <hyperlink ref="F293" r:id="rId47"/>
    <hyperlink ref="F296" r:id="rId48"/>
    <hyperlink ref="F299" r:id="rId49"/>
    <hyperlink ref="F302" r:id="rId50"/>
    <hyperlink ref="F305" r:id="rId51"/>
    <hyperlink ref="F310" r:id="rId52"/>
    <hyperlink ref="F313" r:id="rId53"/>
    <hyperlink ref="F317" r:id="rId54"/>
    <hyperlink ref="F320" r:id="rId55"/>
    <hyperlink ref="F324" r:id="rId56"/>
    <hyperlink ref="F327" r:id="rId57"/>
    <hyperlink ref="F333" r:id="rId58"/>
    <hyperlink ref="F336" r:id="rId5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8" t="s">
        <v>83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81</v>
      </c>
    </row>
    <row r="4" spans="1:46" s="1" customFormat="1" ht="24.9" customHeight="1">
      <c r="B4" s="21"/>
      <c r="D4" s="105" t="s">
        <v>94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85" t="str">
        <f>'Rekapitulace stavby'!K6</f>
        <v>Dobříš-rekonstrukce Okružní ul.</v>
      </c>
      <c r="F7" s="386"/>
      <c r="G7" s="386"/>
      <c r="H7" s="386"/>
      <c r="L7" s="21"/>
    </row>
    <row r="8" spans="1:46" s="2" customFormat="1" ht="12" customHeight="1">
      <c r="A8" s="35"/>
      <c r="B8" s="40"/>
      <c r="C8" s="35"/>
      <c r="D8" s="107" t="s">
        <v>109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7" t="s">
        <v>611</v>
      </c>
      <c r="F9" s="388"/>
      <c r="G9" s="388"/>
      <c r="H9" s="38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24. 5. 2022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27</v>
      </c>
      <c r="F15" s="35"/>
      <c r="G15" s="35"/>
      <c r="H15" s="35"/>
      <c r="I15" s="107" t="s">
        <v>28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29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9" t="str">
        <f>'Rekapitulace stavby'!E14</f>
        <v>Vyplň údaj</v>
      </c>
      <c r="F18" s="390"/>
      <c r="G18" s="390"/>
      <c r="H18" s="390"/>
      <c r="I18" s="107" t="s">
        <v>28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31</v>
      </c>
      <c r="E20" s="35"/>
      <c r="F20" s="35"/>
      <c r="G20" s="35"/>
      <c r="H20" s="35"/>
      <c r="I20" s="107" t="s">
        <v>26</v>
      </c>
      <c r="J20" s="109" t="s">
        <v>19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32</v>
      </c>
      <c r="F21" s="35"/>
      <c r="G21" s="35"/>
      <c r="H21" s="35"/>
      <c r="I21" s="107" t="s">
        <v>28</v>
      </c>
      <c r="J21" s="109" t="s">
        <v>19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34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28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91" t="s">
        <v>19</v>
      </c>
      <c r="F27" s="391"/>
      <c r="G27" s="391"/>
      <c r="H27" s="39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ROUND(J83,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42</v>
      </c>
      <c r="E33" s="107" t="s">
        <v>43</v>
      </c>
      <c r="F33" s="119">
        <f>ROUND((SUM(BE83:BE122)),  2)</f>
        <v>0</v>
      </c>
      <c r="G33" s="35"/>
      <c r="H33" s="35"/>
      <c r="I33" s="120">
        <v>0.21</v>
      </c>
      <c r="J33" s="119">
        <f>ROUND(((SUM(BE83:BE122))*I33),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44</v>
      </c>
      <c r="F34" s="119">
        <f>ROUND((SUM(BF83:BF122)),  2)</f>
        <v>0</v>
      </c>
      <c r="G34" s="35"/>
      <c r="H34" s="35"/>
      <c r="I34" s="120">
        <v>0.15</v>
      </c>
      <c r="J34" s="119">
        <f>ROUND(((SUM(BF83:BF122))*I34),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45</v>
      </c>
      <c r="F35" s="119">
        <f>ROUND((SUM(BG83:BG122)),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46</v>
      </c>
      <c r="F36" s="119">
        <f>ROUND((SUM(BH83:BH122)),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47</v>
      </c>
      <c r="F37" s="119">
        <f>ROUND((SUM(BI83:BI122)),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2" t="str">
        <f>E7</f>
        <v>Dobříš-rekonstrukce Okružní ul.</v>
      </c>
      <c r="F48" s="393"/>
      <c r="G48" s="393"/>
      <c r="H48" s="393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4" t="str">
        <f>E9</f>
        <v>2 - veřejné osvětlení</v>
      </c>
      <c r="F50" s="394"/>
      <c r="G50" s="394"/>
      <c r="H50" s="394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Dobříš</v>
      </c>
      <c r="G52" s="37"/>
      <c r="H52" s="37"/>
      <c r="I52" s="30" t="s">
        <v>23</v>
      </c>
      <c r="J52" s="60" t="str">
        <f>IF(J12="","",J12)</f>
        <v>24. 5. 2022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Dobříš</v>
      </c>
      <c r="G54" s="37"/>
      <c r="H54" s="37"/>
      <c r="I54" s="30" t="s">
        <v>31</v>
      </c>
      <c r="J54" s="33" t="str">
        <f>E21</f>
        <v>Ing. Jan Dudík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112</v>
      </c>
      <c r="D57" s="133"/>
      <c r="E57" s="133"/>
      <c r="F57" s="133"/>
      <c r="G57" s="133"/>
      <c r="H57" s="133"/>
      <c r="I57" s="133"/>
      <c r="J57" s="134" t="s">
        <v>113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" customHeight="1">
      <c r="B60" s="136"/>
      <c r="C60" s="137"/>
      <c r="D60" s="138" t="s">
        <v>612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95" customHeight="1">
      <c r="B61" s="142"/>
      <c r="C61" s="143"/>
      <c r="D61" s="144" t="s">
        <v>613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4.85" customHeight="1">
      <c r="B62" s="142"/>
      <c r="C62" s="143"/>
      <c r="D62" s="144" t="s">
        <v>614</v>
      </c>
      <c r="E62" s="145"/>
      <c r="F62" s="145"/>
      <c r="G62" s="145"/>
      <c r="H62" s="145"/>
      <c r="I62" s="145"/>
      <c r="J62" s="146">
        <f>J106</f>
        <v>0</v>
      </c>
      <c r="K62" s="143"/>
      <c r="L62" s="147"/>
    </row>
    <row r="63" spans="1:47" s="10" customFormat="1" ht="19.95" customHeight="1">
      <c r="B63" s="142"/>
      <c r="C63" s="143"/>
      <c r="D63" s="144" t="s">
        <v>615</v>
      </c>
      <c r="E63" s="145"/>
      <c r="F63" s="145"/>
      <c r="G63" s="145"/>
      <c r="H63" s="145"/>
      <c r="I63" s="145"/>
      <c r="J63" s="146">
        <f>J109</f>
        <v>0</v>
      </c>
      <c r="K63" s="143"/>
      <c r="L63" s="147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8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123</v>
      </c>
      <c r="D70" s="37"/>
      <c r="E70" s="37"/>
      <c r="F70" s="37"/>
      <c r="G70" s="37"/>
      <c r="H70" s="37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92" t="str">
        <f>E7</f>
        <v>Dobříš-rekonstrukce Okružní ul.</v>
      </c>
      <c r="F73" s="393"/>
      <c r="G73" s="393"/>
      <c r="H73" s="393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109</v>
      </c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4" t="str">
        <f>E9</f>
        <v>2 - veřejné osvětlení</v>
      </c>
      <c r="F75" s="394"/>
      <c r="G75" s="394"/>
      <c r="H75" s="394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Dobříš</v>
      </c>
      <c r="G77" s="37"/>
      <c r="H77" s="37"/>
      <c r="I77" s="30" t="s">
        <v>23</v>
      </c>
      <c r="J77" s="60" t="str">
        <f>IF(J12="","",J12)</f>
        <v>24. 5. 2022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15" customHeight="1">
      <c r="A79" s="35"/>
      <c r="B79" s="36"/>
      <c r="C79" s="30" t="s">
        <v>25</v>
      </c>
      <c r="D79" s="37"/>
      <c r="E79" s="37"/>
      <c r="F79" s="28" t="str">
        <f>E15</f>
        <v>město Dobříš</v>
      </c>
      <c r="G79" s="37"/>
      <c r="H79" s="37"/>
      <c r="I79" s="30" t="s">
        <v>31</v>
      </c>
      <c r="J79" s="33" t="str">
        <f>E21</f>
        <v>Ing. Jan Dudík</v>
      </c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15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 xml:space="preserve"> </v>
      </c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8"/>
      <c r="B82" s="149"/>
      <c r="C82" s="150" t="s">
        <v>124</v>
      </c>
      <c r="D82" s="151" t="s">
        <v>57</v>
      </c>
      <c r="E82" s="151" t="s">
        <v>53</v>
      </c>
      <c r="F82" s="151" t="s">
        <v>54</v>
      </c>
      <c r="G82" s="151" t="s">
        <v>125</v>
      </c>
      <c r="H82" s="151" t="s">
        <v>126</v>
      </c>
      <c r="I82" s="151" t="s">
        <v>127</v>
      </c>
      <c r="J82" s="152" t="s">
        <v>113</v>
      </c>
      <c r="K82" s="153" t="s">
        <v>128</v>
      </c>
      <c r="L82" s="154"/>
      <c r="M82" s="69" t="s">
        <v>19</v>
      </c>
      <c r="N82" s="70" t="s">
        <v>42</v>
      </c>
      <c r="O82" s="70" t="s">
        <v>129</v>
      </c>
      <c r="P82" s="70" t="s">
        <v>130</v>
      </c>
      <c r="Q82" s="70" t="s">
        <v>131</v>
      </c>
      <c r="R82" s="70" t="s">
        <v>132</v>
      </c>
      <c r="S82" s="70" t="s">
        <v>133</v>
      </c>
      <c r="T82" s="71" t="s">
        <v>134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8" customHeight="1">
      <c r="A83" s="35"/>
      <c r="B83" s="36"/>
      <c r="C83" s="76" t="s">
        <v>135</v>
      </c>
      <c r="D83" s="37"/>
      <c r="E83" s="37"/>
      <c r="F83" s="37"/>
      <c r="G83" s="37"/>
      <c r="H83" s="37"/>
      <c r="I83" s="37"/>
      <c r="J83" s="155">
        <f>BK83</f>
        <v>0</v>
      </c>
      <c r="K83" s="37"/>
      <c r="L83" s="40"/>
      <c r="M83" s="72"/>
      <c r="N83" s="156"/>
      <c r="O83" s="73"/>
      <c r="P83" s="157">
        <f>P84</f>
        <v>0</v>
      </c>
      <c r="Q83" s="73"/>
      <c r="R83" s="157">
        <f>R84</f>
        <v>0</v>
      </c>
      <c r="S83" s="73"/>
      <c r="T83" s="158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114</v>
      </c>
      <c r="BK83" s="159">
        <f>BK84</f>
        <v>0</v>
      </c>
    </row>
    <row r="84" spans="1:65" s="12" customFormat="1" ht="25.95" customHeight="1">
      <c r="B84" s="160"/>
      <c r="C84" s="161"/>
      <c r="D84" s="162" t="s">
        <v>71</v>
      </c>
      <c r="E84" s="163" t="s">
        <v>616</v>
      </c>
      <c r="F84" s="163" t="s">
        <v>617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P85+SUM(P86:P92)+P109</f>
        <v>0</v>
      </c>
      <c r="Q84" s="168"/>
      <c r="R84" s="169">
        <f>R85+SUM(R86:R92)+R109</f>
        <v>0</v>
      </c>
      <c r="S84" s="168"/>
      <c r="T84" s="170">
        <f>T85+SUM(T86:T92)+T109</f>
        <v>0</v>
      </c>
      <c r="AR84" s="171" t="s">
        <v>77</v>
      </c>
      <c r="AT84" s="172" t="s">
        <v>71</v>
      </c>
      <c r="AU84" s="172" t="s">
        <v>72</v>
      </c>
      <c r="AY84" s="171" t="s">
        <v>138</v>
      </c>
      <c r="BK84" s="173">
        <f>BK85+SUM(BK86:BK92)+BK109</f>
        <v>0</v>
      </c>
    </row>
    <row r="85" spans="1:65" s="2" customFormat="1" ht="24.15" customHeight="1">
      <c r="A85" s="35"/>
      <c r="B85" s="36"/>
      <c r="C85" s="176" t="s">
        <v>77</v>
      </c>
      <c r="D85" s="176" t="s">
        <v>140</v>
      </c>
      <c r="E85" s="177" t="s">
        <v>618</v>
      </c>
      <c r="F85" s="178" t="s">
        <v>619</v>
      </c>
      <c r="G85" s="179" t="s">
        <v>620</v>
      </c>
      <c r="H85" s="180">
        <v>0.1</v>
      </c>
      <c r="I85" s="181"/>
      <c r="J85" s="182">
        <f t="shared" ref="J85:J91" si="0">ROUND(I85*H85,2)</f>
        <v>0</v>
      </c>
      <c r="K85" s="183"/>
      <c r="L85" s="40"/>
      <c r="M85" s="184" t="s">
        <v>19</v>
      </c>
      <c r="N85" s="185" t="s">
        <v>43</v>
      </c>
      <c r="O85" s="65"/>
      <c r="P85" s="186">
        <f t="shared" ref="P85:P91" si="1">O85*H85</f>
        <v>0</v>
      </c>
      <c r="Q85" s="186">
        <v>0</v>
      </c>
      <c r="R85" s="186">
        <f t="shared" ref="R85:R91" si="2">Q85*H85</f>
        <v>0</v>
      </c>
      <c r="S85" s="186">
        <v>0</v>
      </c>
      <c r="T85" s="187">
        <f t="shared" ref="T85:T91" si="3"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8" t="s">
        <v>144</v>
      </c>
      <c r="AT85" s="188" t="s">
        <v>140</v>
      </c>
      <c r="AU85" s="188" t="s">
        <v>77</v>
      </c>
      <c r="AY85" s="18" t="s">
        <v>138</v>
      </c>
      <c r="BE85" s="189">
        <f t="shared" ref="BE85:BE91" si="4">IF(N85="základní",J85,0)</f>
        <v>0</v>
      </c>
      <c r="BF85" s="189">
        <f t="shared" ref="BF85:BF91" si="5">IF(N85="snížená",J85,0)</f>
        <v>0</v>
      </c>
      <c r="BG85" s="189">
        <f t="shared" ref="BG85:BG91" si="6">IF(N85="zákl. přenesená",J85,0)</f>
        <v>0</v>
      </c>
      <c r="BH85" s="189">
        <f t="shared" ref="BH85:BH91" si="7">IF(N85="sníž. přenesená",J85,0)</f>
        <v>0</v>
      </c>
      <c r="BI85" s="189">
        <f t="shared" ref="BI85:BI91" si="8">IF(N85="nulová",J85,0)</f>
        <v>0</v>
      </c>
      <c r="BJ85" s="18" t="s">
        <v>77</v>
      </c>
      <c r="BK85" s="189">
        <f t="shared" ref="BK85:BK91" si="9">ROUND(I85*H85,2)</f>
        <v>0</v>
      </c>
      <c r="BL85" s="18" t="s">
        <v>144</v>
      </c>
      <c r="BM85" s="188" t="s">
        <v>621</v>
      </c>
    </row>
    <row r="86" spans="1:65" s="2" customFormat="1" ht="16.5" customHeight="1">
      <c r="A86" s="35"/>
      <c r="B86" s="36"/>
      <c r="C86" s="176" t="s">
        <v>81</v>
      </c>
      <c r="D86" s="176" t="s">
        <v>140</v>
      </c>
      <c r="E86" s="177" t="s">
        <v>622</v>
      </c>
      <c r="F86" s="178" t="s">
        <v>623</v>
      </c>
      <c r="G86" s="179" t="s">
        <v>624</v>
      </c>
      <c r="H86" s="180">
        <v>5</v>
      </c>
      <c r="I86" s="181"/>
      <c r="J86" s="182">
        <f t="shared" si="0"/>
        <v>0</v>
      </c>
      <c r="K86" s="183"/>
      <c r="L86" s="40"/>
      <c r="M86" s="184" t="s">
        <v>19</v>
      </c>
      <c r="N86" s="185" t="s">
        <v>43</v>
      </c>
      <c r="O86" s="65"/>
      <c r="P86" s="186">
        <f t="shared" si="1"/>
        <v>0</v>
      </c>
      <c r="Q86" s="186">
        <v>0</v>
      </c>
      <c r="R86" s="186">
        <f t="shared" si="2"/>
        <v>0</v>
      </c>
      <c r="S86" s="186">
        <v>0</v>
      </c>
      <c r="T86" s="187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8" t="s">
        <v>144</v>
      </c>
      <c r="AT86" s="188" t="s">
        <v>140</v>
      </c>
      <c r="AU86" s="188" t="s">
        <v>77</v>
      </c>
      <c r="AY86" s="18" t="s">
        <v>138</v>
      </c>
      <c r="BE86" s="189">
        <f t="shared" si="4"/>
        <v>0</v>
      </c>
      <c r="BF86" s="189">
        <f t="shared" si="5"/>
        <v>0</v>
      </c>
      <c r="BG86" s="189">
        <f t="shared" si="6"/>
        <v>0</v>
      </c>
      <c r="BH86" s="189">
        <f t="shared" si="7"/>
        <v>0</v>
      </c>
      <c r="BI86" s="189">
        <f t="shared" si="8"/>
        <v>0</v>
      </c>
      <c r="BJ86" s="18" t="s">
        <v>77</v>
      </c>
      <c r="BK86" s="189">
        <f t="shared" si="9"/>
        <v>0</v>
      </c>
      <c r="BL86" s="18" t="s">
        <v>144</v>
      </c>
      <c r="BM86" s="188" t="s">
        <v>625</v>
      </c>
    </row>
    <row r="87" spans="1:65" s="2" customFormat="1" ht="62.7" customHeight="1">
      <c r="A87" s="35"/>
      <c r="B87" s="36"/>
      <c r="C87" s="176" t="s">
        <v>84</v>
      </c>
      <c r="D87" s="176" t="s">
        <v>140</v>
      </c>
      <c r="E87" s="177" t="s">
        <v>626</v>
      </c>
      <c r="F87" s="178" t="s">
        <v>627</v>
      </c>
      <c r="G87" s="179" t="s">
        <v>100</v>
      </c>
      <c r="H87" s="180">
        <v>10</v>
      </c>
      <c r="I87" s="181"/>
      <c r="J87" s="182">
        <f t="shared" si="0"/>
        <v>0</v>
      </c>
      <c r="K87" s="183"/>
      <c r="L87" s="40"/>
      <c r="M87" s="184" t="s">
        <v>19</v>
      </c>
      <c r="N87" s="185" t="s">
        <v>43</v>
      </c>
      <c r="O87" s="65"/>
      <c r="P87" s="186">
        <f t="shared" si="1"/>
        <v>0</v>
      </c>
      <c r="Q87" s="186">
        <v>0</v>
      </c>
      <c r="R87" s="186">
        <f t="shared" si="2"/>
        <v>0</v>
      </c>
      <c r="S87" s="186">
        <v>0</v>
      </c>
      <c r="T87" s="187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8" t="s">
        <v>144</v>
      </c>
      <c r="AT87" s="188" t="s">
        <v>140</v>
      </c>
      <c r="AU87" s="188" t="s">
        <v>77</v>
      </c>
      <c r="AY87" s="18" t="s">
        <v>138</v>
      </c>
      <c r="BE87" s="189">
        <f t="shared" si="4"/>
        <v>0</v>
      </c>
      <c r="BF87" s="189">
        <f t="shared" si="5"/>
        <v>0</v>
      </c>
      <c r="BG87" s="189">
        <f t="shared" si="6"/>
        <v>0</v>
      </c>
      <c r="BH87" s="189">
        <f t="shared" si="7"/>
        <v>0</v>
      </c>
      <c r="BI87" s="189">
        <f t="shared" si="8"/>
        <v>0</v>
      </c>
      <c r="BJ87" s="18" t="s">
        <v>77</v>
      </c>
      <c r="BK87" s="189">
        <f t="shared" si="9"/>
        <v>0</v>
      </c>
      <c r="BL87" s="18" t="s">
        <v>144</v>
      </c>
      <c r="BM87" s="188" t="s">
        <v>628</v>
      </c>
    </row>
    <row r="88" spans="1:65" s="2" customFormat="1" ht="44.25" customHeight="1">
      <c r="A88" s="35"/>
      <c r="B88" s="36"/>
      <c r="C88" s="176" t="s">
        <v>144</v>
      </c>
      <c r="D88" s="176" t="s">
        <v>140</v>
      </c>
      <c r="E88" s="177" t="s">
        <v>629</v>
      </c>
      <c r="F88" s="178" t="s">
        <v>630</v>
      </c>
      <c r="G88" s="179" t="s">
        <v>100</v>
      </c>
      <c r="H88" s="180">
        <v>10</v>
      </c>
      <c r="I88" s="181"/>
      <c r="J88" s="182">
        <f t="shared" si="0"/>
        <v>0</v>
      </c>
      <c r="K88" s="183"/>
      <c r="L88" s="40"/>
      <c r="M88" s="184" t="s">
        <v>19</v>
      </c>
      <c r="N88" s="185" t="s">
        <v>43</v>
      </c>
      <c r="O88" s="65"/>
      <c r="P88" s="186">
        <f t="shared" si="1"/>
        <v>0</v>
      </c>
      <c r="Q88" s="186">
        <v>0</v>
      </c>
      <c r="R88" s="186">
        <f t="shared" si="2"/>
        <v>0</v>
      </c>
      <c r="S88" s="186">
        <v>0</v>
      </c>
      <c r="T88" s="187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8" t="s">
        <v>144</v>
      </c>
      <c r="AT88" s="188" t="s">
        <v>140</v>
      </c>
      <c r="AU88" s="188" t="s">
        <v>77</v>
      </c>
      <c r="AY88" s="18" t="s">
        <v>138</v>
      </c>
      <c r="BE88" s="189">
        <f t="shared" si="4"/>
        <v>0</v>
      </c>
      <c r="BF88" s="189">
        <f t="shared" si="5"/>
        <v>0</v>
      </c>
      <c r="BG88" s="189">
        <f t="shared" si="6"/>
        <v>0</v>
      </c>
      <c r="BH88" s="189">
        <f t="shared" si="7"/>
        <v>0</v>
      </c>
      <c r="BI88" s="189">
        <f t="shared" si="8"/>
        <v>0</v>
      </c>
      <c r="BJ88" s="18" t="s">
        <v>77</v>
      </c>
      <c r="BK88" s="189">
        <f t="shared" si="9"/>
        <v>0</v>
      </c>
      <c r="BL88" s="18" t="s">
        <v>144</v>
      </c>
      <c r="BM88" s="188" t="s">
        <v>631</v>
      </c>
    </row>
    <row r="89" spans="1:65" s="2" customFormat="1" ht="37.799999999999997" customHeight="1">
      <c r="A89" s="35"/>
      <c r="B89" s="36"/>
      <c r="C89" s="176" t="s">
        <v>169</v>
      </c>
      <c r="D89" s="176" t="s">
        <v>140</v>
      </c>
      <c r="E89" s="177" t="s">
        <v>632</v>
      </c>
      <c r="F89" s="178" t="s">
        <v>633</v>
      </c>
      <c r="G89" s="179" t="s">
        <v>100</v>
      </c>
      <c r="H89" s="180">
        <v>10</v>
      </c>
      <c r="I89" s="181"/>
      <c r="J89" s="182">
        <f t="shared" si="0"/>
        <v>0</v>
      </c>
      <c r="K89" s="183"/>
      <c r="L89" s="40"/>
      <c r="M89" s="184" t="s">
        <v>19</v>
      </c>
      <c r="N89" s="185" t="s">
        <v>43</v>
      </c>
      <c r="O89" s="65"/>
      <c r="P89" s="186">
        <f t="shared" si="1"/>
        <v>0</v>
      </c>
      <c r="Q89" s="186">
        <v>0</v>
      </c>
      <c r="R89" s="186">
        <f t="shared" si="2"/>
        <v>0</v>
      </c>
      <c r="S89" s="186">
        <v>0</v>
      </c>
      <c r="T89" s="187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8" t="s">
        <v>144</v>
      </c>
      <c r="AT89" s="188" t="s">
        <v>140</v>
      </c>
      <c r="AU89" s="188" t="s">
        <v>77</v>
      </c>
      <c r="AY89" s="18" t="s">
        <v>138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18" t="s">
        <v>77</v>
      </c>
      <c r="BK89" s="189">
        <f t="shared" si="9"/>
        <v>0</v>
      </c>
      <c r="BL89" s="18" t="s">
        <v>144</v>
      </c>
      <c r="BM89" s="188" t="s">
        <v>634</v>
      </c>
    </row>
    <row r="90" spans="1:65" s="2" customFormat="1" ht="24.15" customHeight="1">
      <c r="A90" s="35"/>
      <c r="B90" s="36"/>
      <c r="C90" s="176" t="s">
        <v>176</v>
      </c>
      <c r="D90" s="176" t="s">
        <v>140</v>
      </c>
      <c r="E90" s="177" t="s">
        <v>635</v>
      </c>
      <c r="F90" s="178" t="s">
        <v>636</v>
      </c>
      <c r="G90" s="179" t="s">
        <v>104</v>
      </c>
      <c r="H90" s="180">
        <v>2.5</v>
      </c>
      <c r="I90" s="181"/>
      <c r="J90" s="182">
        <f t="shared" si="0"/>
        <v>0</v>
      </c>
      <c r="K90" s="183"/>
      <c r="L90" s="40"/>
      <c r="M90" s="184" t="s">
        <v>19</v>
      </c>
      <c r="N90" s="185" t="s">
        <v>43</v>
      </c>
      <c r="O90" s="65"/>
      <c r="P90" s="186">
        <f t="shared" si="1"/>
        <v>0</v>
      </c>
      <c r="Q90" s="186">
        <v>0</v>
      </c>
      <c r="R90" s="186">
        <f t="shared" si="2"/>
        <v>0</v>
      </c>
      <c r="S90" s="186">
        <v>0</v>
      </c>
      <c r="T90" s="187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8" t="s">
        <v>144</v>
      </c>
      <c r="AT90" s="188" t="s">
        <v>140</v>
      </c>
      <c r="AU90" s="188" t="s">
        <v>77</v>
      </c>
      <c r="AY90" s="18" t="s">
        <v>138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18" t="s">
        <v>77</v>
      </c>
      <c r="BK90" s="189">
        <f t="shared" si="9"/>
        <v>0</v>
      </c>
      <c r="BL90" s="18" t="s">
        <v>144</v>
      </c>
      <c r="BM90" s="188" t="s">
        <v>637</v>
      </c>
    </row>
    <row r="91" spans="1:65" s="2" customFormat="1" ht="37.799999999999997" customHeight="1">
      <c r="A91" s="35"/>
      <c r="B91" s="36"/>
      <c r="C91" s="176" t="s">
        <v>183</v>
      </c>
      <c r="D91" s="176" t="s">
        <v>140</v>
      </c>
      <c r="E91" s="177" t="s">
        <v>638</v>
      </c>
      <c r="F91" s="178" t="s">
        <v>639</v>
      </c>
      <c r="G91" s="179" t="s">
        <v>89</v>
      </c>
      <c r="H91" s="180">
        <v>10</v>
      </c>
      <c r="I91" s="181"/>
      <c r="J91" s="182">
        <f t="shared" si="0"/>
        <v>0</v>
      </c>
      <c r="K91" s="183"/>
      <c r="L91" s="40"/>
      <c r="M91" s="184" t="s">
        <v>19</v>
      </c>
      <c r="N91" s="185" t="s">
        <v>43</v>
      </c>
      <c r="O91" s="65"/>
      <c r="P91" s="186">
        <f t="shared" si="1"/>
        <v>0</v>
      </c>
      <c r="Q91" s="186">
        <v>0</v>
      </c>
      <c r="R91" s="186">
        <f t="shared" si="2"/>
        <v>0</v>
      </c>
      <c r="S91" s="186">
        <v>0</v>
      </c>
      <c r="T91" s="187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8" t="s">
        <v>144</v>
      </c>
      <c r="AT91" s="188" t="s">
        <v>140</v>
      </c>
      <c r="AU91" s="188" t="s">
        <v>77</v>
      </c>
      <c r="AY91" s="18" t="s">
        <v>138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18" t="s">
        <v>77</v>
      </c>
      <c r="BK91" s="189">
        <f t="shared" si="9"/>
        <v>0</v>
      </c>
      <c r="BL91" s="18" t="s">
        <v>144</v>
      </c>
      <c r="BM91" s="188" t="s">
        <v>640</v>
      </c>
    </row>
    <row r="92" spans="1:65" s="12" customFormat="1" ht="22.8" customHeight="1">
      <c r="B92" s="160"/>
      <c r="C92" s="161"/>
      <c r="D92" s="162" t="s">
        <v>71</v>
      </c>
      <c r="E92" s="174" t="s">
        <v>641</v>
      </c>
      <c r="F92" s="174" t="s">
        <v>642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P93+SUM(P94:P106)</f>
        <v>0</v>
      </c>
      <c r="Q92" s="168"/>
      <c r="R92" s="169">
        <f>R93+SUM(R94:R106)</f>
        <v>0</v>
      </c>
      <c r="S92" s="168"/>
      <c r="T92" s="170">
        <f>T93+SUM(T94:T106)</f>
        <v>0</v>
      </c>
      <c r="AR92" s="171" t="s">
        <v>77</v>
      </c>
      <c r="AT92" s="172" t="s">
        <v>71</v>
      </c>
      <c r="AU92" s="172" t="s">
        <v>77</v>
      </c>
      <c r="AY92" s="171" t="s">
        <v>138</v>
      </c>
      <c r="BK92" s="173">
        <f>BK93+SUM(BK94:BK106)</f>
        <v>0</v>
      </c>
    </row>
    <row r="93" spans="1:65" s="2" customFormat="1" ht="33" customHeight="1">
      <c r="A93" s="35"/>
      <c r="B93" s="36"/>
      <c r="C93" s="176" t="s">
        <v>190</v>
      </c>
      <c r="D93" s="176" t="s">
        <v>140</v>
      </c>
      <c r="E93" s="177" t="s">
        <v>643</v>
      </c>
      <c r="F93" s="178" t="s">
        <v>644</v>
      </c>
      <c r="G93" s="179" t="s">
        <v>143</v>
      </c>
      <c r="H93" s="180">
        <v>5</v>
      </c>
      <c r="I93" s="181"/>
      <c r="J93" s="182">
        <f>ROUND(I93*H93,2)</f>
        <v>0</v>
      </c>
      <c r="K93" s="183"/>
      <c r="L93" s="40"/>
      <c r="M93" s="184" t="s">
        <v>19</v>
      </c>
      <c r="N93" s="185" t="s">
        <v>43</v>
      </c>
      <c r="O93" s="65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8" t="s">
        <v>144</v>
      </c>
      <c r="AT93" s="188" t="s">
        <v>140</v>
      </c>
      <c r="AU93" s="188" t="s">
        <v>81</v>
      </c>
      <c r="AY93" s="18" t="s">
        <v>138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8" t="s">
        <v>77</v>
      </c>
      <c r="BK93" s="189">
        <f>ROUND(I93*H93,2)</f>
        <v>0</v>
      </c>
      <c r="BL93" s="18" t="s">
        <v>144</v>
      </c>
      <c r="BM93" s="188" t="s">
        <v>645</v>
      </c>
    </row>
    <row r="94" spans="1:65" s="2" customFormat="1" ht="16.5" customHeight="1">
      <c r="A94" s="35"/>
      <c r="B94" s="36"/>
      <c r="C94" s="176" t="s">
        <v>197</v>
      </c>
      <c r="D94" s="176" t="s">
        <v>140</v>
      </c>
      <c r="E94" s="177" t="s">
        <v>646</v>
      </c>
      <c r="F94" s="178" t="s">
        <v>647</v>
      </c>
      <c r="G94" s="179" t="s">
        <v>648</v>
      </c>
      <c r="H94" s="180">
        <v>13</v>
      </c>
      <c r="I94" s="181"/>
      <c r="J94" s="182">
        <f>ROUND(I94*H94,2)</f>
        <v>0</v>
      </c>
      <c r="K94" s="183"/>
      <c r="L94" s="40"/>
      <c r="M94" s="184" t="s">
        <v>19</v>
      </c>
      <c r="N94" s="185" t="s">
        <v>43</v>
      </c>
      <c r="O94" s="65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8" t="s">
        <v>144</v>
      </c>
      <c r="AT94" s="188" t="s">
        <v>140</v>
      </c>
      <c r="AU94" s="188" t="s">
        <v>81</v>
      </c>
      <c r="AY94" s="18" t="s">
        <v>138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8" t="s">
        <v>77</v>
      </c>
      <c r="BK94" s="189">
        <f>ROUND(I94*H94,2)</f>
        <v>0</v>
      </c>
      <c r="BL94" s="18" t="s">
        <v>144</v>
      </c>
      <c r="BM94" s="188" t="s">
        <v>649</v>
      </c>
    </row>
    <row r="95" spans="1:65" s="13" customFormat="1" ht="10.199999999999999">
      <c r="B95" s="195"/>
      <c r="C95" s="196"/>
      <c r="D95" s="197" t="s">
        <v>152</v>
      </c>
      <c r="E95" s="198" t="s">
        <v>19</v>
      </c>
      <c r="F95" s="199" t="s">
        <v>650</v>
      </c>
      <c r="G95" s="196"/>
      <c r="H95" s="200">
        <v>1</v>
      </c>
      <c r="I95" s="201"/>
      <c r="J95" s="196"/>
      <c r="K95" s="196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152</v>
      </c>
      <c r="AU95" s="206" t="s">
        <v>81</v>
      </c>
      <c r="AV95" s="13" t="s">
        <v>81</v>
      </c>
      <c r="AW95" s="13" t="s">
        <v>33</v>
      </c>
      <c r="AX95" s="13" t="s">
        <v>72</v>
      </c>
      <c r="AY95" s="206" t="s">
        <v>138</v>
      </c>
    </row>
    <row r="96" spans="1:65" s="13" customFormat="1" ht="10.199999999999999">
      <c r="B96" s="195"/>
      <c r="C96" s="196"/>
      <c r="D96" s="197" t="s">
        <v>152</v>
      </c>
      <c r="E96" s="198" t="s">
        <v>19</v>
      </c>
      <c r="F96" s="199" t="s">
        <v>651</v>
      </c>
      <c r="G96" s="196"/>
      <c r="H96" s="200">
        <v>4</v>
      </c>
      <c r="I96" s="201"/>
      <c r="J96" s="196"/>
      <c r="K96" s="196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152</v>
      </c>
      <c r="AU96" s="206" t="s">
        <v>81</v>
      </c>
      <c r="AV96" s="13" t="s">
        <v>81</v>
      </c>
      <c r="AW96" s="13" t="s">
        <v>33</v>
      </c>
      <c r="AX96" s="13" t="s">
        <v>72</v>
      </c>
      <c r="AY96" s="206" t="s">
        <v>138</v>
      </c>
    </row>
    <row r="97" spans="1:65" s="13" customFormat="1" ht="10.199999999999999">
      <c r="B97" s="195"/>
      <c r="C97" s="196"/>
      <c r="D97" s="197" t="s">
        <v>152</v>
      </c>
      <c r="E97" s="198" t="s">
        <v>19</v>
      </c>
      <c r="F97" s="199" t="s">
        <v>652</v>
      </c>
      <c r="G97" s="196"/>
      <c r="H97" s="200">
        <v>8</v>
      </c>
      <c r="I97" s="201"/>
      <c r="J97" s="196"/>
      <c r="K97" s="196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152</v>
      </c>
      <c r="AU97" s="206" t="s">
        <v>81</v>
      </c>
      <c r="AV97" s="13" t="s">
        <v>81</v>
      </c>
      <c r="AW97" s="13" t="s">
        <v>33</v>
      </c>
      <c r="AX97" s="13" t="s">
        <v>72</v>
      </c>
      <c r="AY97" s="206" t="s">
        <v>138</v>
      </c>
    </row>
    <row r="98" spans="1:65" s="2" customFormat="1" ht="37.799999999999997" customHeight="1">
      <c r="A98" s="35"/>
      <c r="B98" s="36"/>
      <c r="C98" s="176" t="s">
        <v>204</v>
      </c>
      <c r="D98" s="176" t="s">
        <v>140</v>
      </c>
      <c r="E98" s="177" t="s">
        <v>653</v>
      </c>
      <c r="F98" s="178" t="s">
        <v>654</v>
      </c>
      <c r="G98" s="179" t="s">
        <v>100</v>
      </c>
      <c r="H98" s="180">
        <v>10</v>
      </c>
      <c r="I98" s="181"/>
      <c r="J98" s="182">
        <f>ROUND(I98*H98,2)</f>
        <v>0</v>
      </c>
      <c r="K98" s="183"/>
      <c r="L98" s="40"/>
      <c r="M98" s="184" t="s">
        <v>19</v>
      </c>
      <c r="N98" s="185" t="s">
        <v>43</v>
      </c>
      <c r="O98" s="65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8" t="s">
        <v>144</v>
      </c>
      <c r="AT98" s="188" t="s">
        <v>140</v>
      </c>
      <c r="AU98" s="188" t="s">
        <v>81</v>
      </c>
      <c r="AY98" s="18" t="s">
        <v>138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8" t="s">
        <v>77</v>
      </c>
      <c r="BK98" s="189">
        <f>ROUND(I98*H98,2)</f>
        <v>0</v>
      </c>
      <c r="BL98" s="18" t="s">
        <v>144</v>
      </c>
      <c r="BM98" s="188" t="s">
        <v>655</v>
      </c>
    </row>
    <row r="99" spans="1:65" s="2" customFormat="1" ht="16.5" customHeight="1">
      <c r="A99" s="35"/>
      <c r="B99" s="36"/>
      <c r="C99" s="176" t="s">
        <v>210</v>
      </c>
      <c r="D99" s="176" t="s">
        <v>140</v>
      </c>
      <c r="E99" s="177" t="s">
        <v>656</v>
      </c>
      <c r="F99" s="178" t="s">
        <v>657</v>
      </c>
      <c r="G99" s="179" t="s">
        <v>624</v>
      </c>
      <c r="H99" s="180">
        <v>12</v>
      </c>
      <c r="I99" s="181"/>
      <c r="J99" s="182">
        <f>ROUND(I99*H99,2)</f>
        <v>0</v>
      </c>
      <c r="K99" s="183"/>
      <c r="L99" s="40"/>
      <c r="M99" s="184" t="s">
        <v>19</v>
      </c>
      <c r="N99" s="185" t="s">
        <v>43</v>
      </c>
      <c r="O99" s="65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8" t="s">
        <v>144</v>
      </c>
      <c r="AT99" s="188" t="s">
        <v>140</v>
      </c>
      <c r="AU99" s="188" t="s">
        <v>81</v>
      </c>
      <c r="AY99" s="18" t="s">
        <v>138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8" t="s">
        <v>77</v>
      </c>
      <c r="BK99" s="189">
        <f>ROUND(I99*H99,2)</f>
        <v>0</v>
      </c>
      <c r="BL99" s="18" t="s">
        <v>144</v>
      </c>
      <c r="BM99" s="188" t="s">
        <v>658</v>
      </c>
    </row>
    <row r="100" spans="1:65" s="13" customFormat="1" ht="10.199999999999999">
      <c r="B100" s="195"/>
      <c r="C100" s="196"/>
      <c r="D100" s="197" t="s">
        <v>152</v>
      </c>
      <c r="E100" s="198" t="s">
        <v>19</v>
      </c>
      <c r="F100" s="199" t="s">
        <v>651</v>
      </c>
      <c r="G100" s="196"/>
      <c r="H100" s="200">
        <v>4</v>
      </c>
      <c r="I100" s="201"/>
      <c r="J100" s="196"/>
      <c r="K100" s="196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152</v>
      </c>
      <c r="AU100" s="206" t="s">
        <v>81</v>
      </c>
      <c r="AV100" s="13" t="s">
        <v>81</v>
      </c>
      <c r="AW100" s="13" t="s">
        <v>33</v>
      </c>
      <c r="AX100" s="13" t="s">
        <v>72</v>
      </c>
      <c r="AY100" s="206" t="s">
        <v>138</v>
      </c>
    </row>
    <row r="101" spans="1:65" s="13" customFormat="1" ht="10.199999999999999">
      <c r="B101" s="195"/>
      <c r="C101" s="196"/>
      <c r="D101" s="197" t="s">
        <v>152</v>
      </c>
      <c r="E101" s="198" t="s">
        <v>19</v>
      </c>
      <c r="F101" s="199" t="s">
        <v>652</v>
      </c>
      <c r="G101" s="196"/>
      <c r="H101" s="200">
        <v>8</v>
      </c>
      <c r="I101" s="201"/>
      <c r="J101" s="196"/>
      <c r="K101" s="196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152</v>
      </c>
      <c r="AU101" s="206" t="s">
        <v>81</v>
      </c>
      <c r="AV101" s="13" t="s">
        <v>81</v>
      </c>
      <c r="AW101" s="13" t="s">
        <v>33</v>
      </c>
      <c r="AX101" s="13" t="s">
        <v>72</v>
      </c>
      <c r="AY101" s="206" t="s">
        <v>138</v>
      </c>
    </row>
    <row r="102" spans="1:65" s="14" customFormat="1" ht="10.199999999999999">
      <c r="B102" s="207"/>
      <c r="C102" s="208"/>
      <c r="D102" s="197" t="s">
        <v>152</v>
      </c>
      <c r="E102" s="209" t="s">
        <v>19</v>
      </c>
      <c r="F102" s="210" t="s">
        <v>168</v>
      </c>
      <c r="G102" s="208"/>
      <c r="H102" s="211">
        <v>12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152</v>
      </c>
      <c r="AU102" s="217" t="s">
        <v>81</v>
      </c>
      <c r="AV102" s="14" t="s">
        <v>144</v>
      </c>
      <c r="AW102" s="14" t="s">
        <v>33</v>
      </c>
      <c r="AX102" s="14" t="s">
        <v>77</v>
      </c>
      <c r="AY102" s="217" t="s">
        <v>138</v>
      </c>
    </row>
    <row r="103" spans="1:65" s="2" customFormat="1" ht="24.15" customHeight="1">
      <c r="A103" s="35"/>
      <c r="B103" s="36"/>
      <c r="C103" s="176" t="s">
        <v>216</v>
      </c>
      <c r="D103" s="176" t="s">
        <v>140</v>
      </c>
      <c r="E103" s="177" t="s">
        <v>659</v>
      </c>
      <c r="F103" s="178" t="s">
        <v>660</v>
      </c>
      <c r="G103" s="179" t="s">
        <v>104</v>
      </c>
      <c r="H103" s="180">
        <v>2.5</v>
      </c>
      <c r="I103" s="181"/>
      <c r="J103" s="182">
        <f>ROUND(I103*H103,2)</f>
        <v>0</v>
      </c>
      <c r="K103" s="183"/>
      <c r="L103" s="40"/>
      <c r="M103" s="184" t="s">
        <v>19</v>
      </c>
      <c r="N103" s="185" t="s">
        <v>43</v>
      </c>
      <c r="O103" s="65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144</v>
      </c>
      <c r="AT103" s="188" t="s">
        <v>140</v>
      </c>
      <c r="AU103" s="188" t="s">
        <v>81</v>
      </c>
      <c r="AY103" s="18" t="s">
        <v>138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77</v>
      </c>
      <c r="BK103" s="189">
        <f>ROUND(I103*H103,2)</f>
        <v>0</v>
      </c>
      <c r="BL103" s="18" t="s">
        <v>144</v>
      </c>
      <c r="BM103" s="188" t="s">
        <v>661</v>
      </c>
    </row>
    <row r="104" spans="1:65" s="2" customFormat="1" ht="24.9" customHeight="1">
      <c r="A104" s="35"/>
      <c r="B104" s="36"/>
      <c r="C104" s="176" t="s">
        <v>221</v>
      </c>
      <c r="D104" s="176" t="s">
        <v>140</v>
      </c>
      <c r="E104" s="177" t="s">
        <v>662</v>
      </c>
      <c r="F104" s="178" t="s">
        <v>663</v>
      </c>
      <c r="G104" s="179" t="s">
        <v>100</v>
      </c>
      <c r="H104" s="180">
        <v>10</v>
      </c>
      <c r="I104" s="181"/>
      <c r="J104" s="182">
        <f>ROUND(I104*H104,2)</f>
        <v>0</v>
      </c>
      <c r="K104" s="183"/>
      <c r="L104" s="40"/>
      <c r="M104" s="184" t="s">
        <v>19</v>
      </c>
      <c r="N104" s="185" t="s">
        <v>43</v>
      </c>
      <c r="O104" s="65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8" t="s">
        <v>238</v>
      </c>
      <c r="AT104" s="188" t="s">
        <v>140</v>
      </c>
      <c r="AU104" s="188" t="s">
        <v>81</v>
      </c>
      <c r="AY104" s="18" t="s">
        <v>138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8" t="s">
        <v>77</v>
      </c>
      <c r="BK104" s="189">
        <f>ROUND(I104*H104,2)</f>
        <v>0</v>
      </c>
      <c r="BL104" s="18" t="s">
        <v>238</v>
      </c>
      <c r="BM104" s="188" t="s">
        <v>664</v>
      </c>
    </row>
    <row r="105" spans="1:65" s="2" customFormat="1" ht="10.199999999999999">
      <c r="A105" s="35"/>
      <c r="B105" s="36"/>
      <c r="C105" s="37"/>
      <c r="D105" s="190" t="s">
        <v>146</v>
      </c>
      <c r="E105" s="37"/>
      <c r="F105" s="191" t="s">
        <v>665</v>
      </c>
      <c r="G105" s="37"/>
      <c r="H105" s="37"/>
      <c r="I105" s="192"/>
      <c r="J105" s="37"/>
      <c r="K105" s="37"/>
      <c r="L105" s="40"/>
      <c r="M105" s="193"/>
      <c r="N105" s="19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146</v>
      </c>
      <c r="AU105" s="18" t="s">
        <v>81</v>
      </c>
    </row>
    <row r="106" spans="1:65" s="12" customFormat="1" ht="20.85" customHeight="1">
      <c r="B106" s="160"/>
      <c r="C106" s="161"/>
      <c r="D106" s="162" t="s">
        <v>71</v>
      </c>
      <c r="E106" s="174" t="s">
        <v>666</v>
      </c>
      <c r="F106" s="174" t="s">
        <v>667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SUM(P107:P108)</f>
        <v>0</v>
      </c>
      <c r="Q106" s="168"/>
      <c r="R106" s="169">
        <f>SUM(R107:R108)</f>
        <v>0</v>
      </c>
      <c r="S106" s="168"/>
      <c r="T106" s="170">
        <f>SUM(T107:T108)</f>
        <v>0</v>
      </c>
      <c r="AR106" s="171" t="s">
        <v>77</v>
      </c>
      <c r="AT106" s="172" t="s">
        <v>71</v>
      </c>
      <c r="AU106" s="172" t="s">
        <v>81</v>
      </c>
      <c r="AY106" s="171" t="s">
        <v>138</v>
      </c>
      <c r="BK106" s="173">
        <f>SUM(BK107:BK108)</f>
        <v>0</v>
      </c>
    </row>
    <row r="107" spans="1:65" s="2" customFormat="1" ht="16.5" customHeight="1">
      <c r="A107" s="35"/>
      <c r="B107" s="36"/>
      <c r="C107" s="176" t="s">
        <v>227</v>
      </c>
      <c r="D107" s="176" t="s">
        <v>140</v>
      </c>
      <c r="E107" s="177" t="s">
        <v>668</v>
      </c>
      <c r="F107" s="178" t="s">
        <v>669</v>
      </c>
      <c r="G107" s="179" t="s">
        <v>624</v>
      </c>
      <c r="H107" s="180">
        <v>1</v>
      </c>
      <c r="I107" s="181"/>
      <c r="J107" s="182">
        <f>ROUND(I107*H107,2)</f>
        <v>0</v>
      </c>
      <c r="K107" s="183"/>
      <c r="L107" s="40"/>
      <c r="M107" s="184" t="s">
        <v>19</v>
      </c>
      <c r="N107" s="185" t="s">
        <v>43</v>
      </c>
      <c r="O107" s="65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8" t="s">
        <v>144</v>
      </c>
      <c r="AT107" s="188" t="s">
        <v>140</v>
      </c>
      <c r="AU107" s="188" t="s">
        <v>84</v>
      </c>
      <c r="AY107" s="18" t="s">
        <v>138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8" t="s">
        <v>77</v>
      </c>
      <c r="BK107" s="189">
        <f>ROUND(I107*H107,2)</f>
        <v>0</v>
      </c>
      <c r="BL107" s="18" t="s">
        <v>144</v>
      </c>
      <c r="BM107" s="188" t="s">
        <v>670</v>
      </c>
    </row>
    <row r="108" spans="1:65" s="2" customFormat="1" ht="24.15" customHeight="1">
      <c r="A108" s="35"/>
      <c r="B108" s="36"/>
      <c r="C108" s="176" t="s">
        <v>8</v>
      </c>
      <c r="D108" s="176" t="s">
        <v>140</v>
      </c>
      <c r="E108" s="177" t="s">
        <v>671</v>
      </c>
      <c r="F108" s="178" t="s">
        <v>672</v>
      </c>
      <c r="G108" s="179" t="s">
        <v>673</v>
      </c>
      <c r="H108" s="180">
        <v>20</v>
      </c>
      <c r="I108" s="181"/>
      <c r="J108" s="182">
        <f>ROUND(I108*H108,2)</f>
        <v>0</v>
      </c>
      <c r="K108" s="183"/>
      <c r="L108" s="40"/>
      <c r="M108" s="184" t="s">
        <v>19</v>
      </c>
      <c r="N108" s="185" t="s">
        <v>43</v>
      </c>
      <c r="O108" s="6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8" t="s">
        <v>144</v>
      </c>
      <c r="AT108" s="188" t="s">
        <v>140</v>
      </c>
      <c r="AU108" s="188" t="s">
        <v>84</v>
      </c>
      <c r="AY108" s="18" t="s">
        <v>138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8" t="s">
        <v>77</v>
      </c>
      <c r="BK108" s="189">
        <f>ROUND(I108*H108,2)</f>
        <v>0</v>
      </c>
      <c r="BL108" s="18" t="s">
        <v>144</v>
      </c>
      <c r="BM108" s="188" t="s">
        <v>674</v>
      </c>
    </row>
    <row r="109" spans="1:65" s="12" customFormat="1" ht="22.8" customHeight="1">
      <c r="B109" s="160"/>
      <c r="C109" s="161"/>
      <c r="D109" s="162" t="s">
        <v>71</v>
      </c>
      <c r="E109" s="174" t="s">
        <v>675</v>
      </c>
      <c r="F109" s="174" t="s">
        <v>676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SUM(P110:P122)</f>
        <v>0</v>
      </c>
      <c r="Q109" s="168"/>
      <c r="R109" s="169">
        <f>SUM(R110:R122)</f>
        <v>0</v>
      </c>
      <c r="S109" s="168"/>
      <c r="T109" s="170">
        <f>SUM(T110:T122)</f>
        <v>0</v>
      </c>
      <c r="AR109" s="171" t="s">
        <v>81</v>
      </c>
      <c r="AT109" s="172" t="s">
        <v>71</v>
      </c>
      <c r="AU109" s="172" t="s">
        <v>77</v>
      </c>
      <c r="AY109" s="171" t="s">
        <v>138</v>
      </c>
      <c r="BK109" s="173">
        <f>SUM(BK110:BK122)</f>
        <v>0</v>
      </c>
    </row>
    <row r="110" spans="1:65" s="2" customFormat="1" ht="24.15" customHeight="1">
      <c r="A110" s="35"/>
      <c r="B110" s="36"/>
      <c r="C110" s="176" t="s">
        <v>238</v>
      </c>
      <c r="D110" s="176" t="s">
        <v>140</v>
      </c>
      <c r="E110" s="177" t="s">
        <v>677</v>
      </c>
      <c r="F110" s="178" t="s">
        <v>678</v>
      </c>
      <c r="G110" s="179" t="s">
        <v>624</v>
      </c>
      <c r="H110" s="180">
        <v>13</v>
      </c>
      <c r="I110" s="181"/>
      <c r="J110" s="182">
        <f>ROUND(I110*H110,2)</f>
        <v>0</v>
      </c>
      <c r="K110" s="183"/>
      <c r="L110" s="40"/>
      <c r="M110" s="184" t="s">
        <v>19</v>
      </c>
      <c r="N110" s="185" t="s">
        <v>43</v>
      </c>
      <c r="O110" s="65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8" t="s">
        <v>144</v>
      </c>
      <c r="AT110" s="188" t="s">
        <v>140</v>
      </c>
      <c r="AU110" s="188" t="s">
        <v>81</v>
      </c>
      <c r="AY110" s="18" t="s">
        <v>138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8" t="s">
        <v>77</v>
      </c>
      <c r="BK110" s="189">
        <f>ROUND(I110*H110,2)</f>
        <v>0</v>
      </c>
      <c r="BL110" s="18" t="s">
        <v>144</v>
      </c>
      <c r="BM110" s="188" t="s">
        <v>679</v>
      </c>
    </row>
    <row r="111" spans="1:65" s="13" customFormat="1" ht="10.199999999999999">
      <c r="B111" s="195"/>
      <c r="C111" s="196"/>
      <c r="D111" s="197" t="s">
        <v>152</v>
      </c>
      <c r="E111" s="198" t="s">
        <v>19</v>
      </c>
      <c r="F111" s="199" t="s">
        <v>680</v>
      </c>
      <c r="G111" s="196"/>
      <c r="H111" s="200">
        <v>12</v>
      </c>
      <c r="I111" s="201"/>
      <c r="J111" s="196"/>
      <c r="K111" s="196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152</v>
      </c>
      <c r="AU111" s="206" t="s">
        <v>81</v>
      </c>
      <c r="AV111" s="13" t="s">
        <v>81</v>
      </c>
      <c r="AW111" s="13" t="s">
        <v>33</v>
      </c>
      <c r="AX111" s="13" t="s">
        <v>72</v>
      </c>
      <c r="AY111" s="206" t="s">
        <v>138</v>
      </c>
    </row>
    <row r="112" spans="1:65" s="13" customFormat="1" ht="10.199999999999999">
      <c r="B112" s="195"/>
      <c r="C112" s="196"/>
      <c r="D112" s="197" t="s">
        <v>152</v>
      </c>
      <c r="E112" s="198" t="s">
        <v>19</v>
      </c>
      <c r="F112" s="199" t="s">
        <v>681</v>
      </c>
      <c r="G112" s="196"/>
      <c r="H112" s="200">
        <v>1</v>
      </c>
      <c r="I112" s="201"/>
      <c r="J112" s="196"/>
      <c r="K112" s="196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152</v>
      </c>
      <c r="AU112" s="206" t="s">
        <v>81</v>
      </c>
      <c r="AV112" s="13" t="s">
        <v>81</v>
      </c>
      <c r="AW112" s="13" t="s">
        <v>33</v>
      </c>
      <c r="AX112" s="13" t="s">
        <v>72</v>
      </c>
      <c r="AY112" s="206" t="s">
        <v>138</v>
      </c>
    </row>
    <row r="113" spans="1:65" s="14" customFormat="1" ht="10.199999999999999">
      <c r="B113" s="207"/>
      <c r="C113" s="208"/>
      <c r="D113" s="197" t="s">
        <v>152</v>
      </c>
      <c r="E113" s="209" t="s">
        <v>19</v>
      </c>
      <c r="F113" s="210" t="s">
        <v>168</v>
      </c>
      <c r="G113" s="208"/>
      <c r="H113" s="211">
        <v>13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152</v>
      </c>
      <c r="AU113" s="217" t="s">
        <v>81</v>
      </c>
      <c r="AV113" s="14" t="s">
        <v>144</v>
      </c>
      <c r="AW113" s="14" t="s">
        <v>33</v>
      </c>
      <c r="AX113" s="14" t="s">
        <v>77</v>
      </c>
      <c r="AY113" s="217" t="s">
        <v>138</v>
      </c>
    </row>
    <row r="114" spans="1:65" s="2" customFormat="1" ht="16.5" customHeight="1">
      <c r="A114" s="35"/>
      <c r="B114" s="36"/>
      <c r="C114" s="218" t="s">
        <v>245</v>
      </c>
      <c r="D114" s="218" t="s">
        <v>239</v>
      </c>
      <c r="E114" s="219" t="s">
        <v>682</v>
      </c>
      <c r="F114" s="220" t="s">
        <v>683</v>
      </c>
      <c r="G114" s="221" t="s">
        <v>100</v>
      </c>
      <c r="H114" s="222">
        <v>10</v>
      </c>
      <c r="I114" s="223"/>
      <c r="J114" s="224">
        <f t="shared" ref="J114:J122" si="10">ROUND(I114*H114,2)</f>
        <v>0</v>
      </c>
      <c r="K114" s="225"/>
      <c r="L114" s="226"/>
      <c r="M114" s="227" t="s">
        <v>19</v>
      </c>
      <c r="N114" s="228" t="s">
        <v>43</v>
      </c>
      <c r="O114" s="65"/>
      <c r="P114" s="186">
        <f t="shared" ref="P114:P122" si="11">O114*H114</f>
        <v>0</v>
      </c>
      <c r="Q114" s="186">
        <v>0</v>
      </c>
      <c r="R114" s="186">
        <f t="shared" ref="R114:R122" si="12">Q114*H114</f>
        <v>0</v>
      </c>
      <c r="S114" s="186">
        <v>0</v>
      </c>
      <c r="T114" s="187">
        <f t="shared" ref="T114:T122" si="13"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8" t="s">
        <v>190</v>
      </c>
      <c r="AT114" s="188" t="s">
        <v>239</v>
      </c>
      <c r="AU114" s="188" t="s">
        <v>81</v>
      </c>
      <c r="AY114" s="18" t="s">
        <v>138</v>
      </c>
      <c r="BE114" s="189">
        <f t="shared" ref="BE114:BE122" si="14">IF(N114="základní",J114,0)</f>
        <v>0</v>
      </c>
      <c r="BF114" s="189">
        <f t="shared" ref="BF114:BF122" si="15">IF(N114="snížená",J114,0)</f>
        <v>0</v>
      </c>
      <c r="BG114" s="189">
        <f t="shared" ref="BG114:BG122" si="16">IF(N114="zákl. přenesená",J114,0)</f>
        <v>0</v>
      </c>
      <c r="BH114" s="189">
        <f t="shared" ref="BH114:BH122" si="17">IF(N114="sníž. přenesená",J114,0)</f>
        <v>0</v>
      </c>
      <c r="BI114" s="189">
        <f t="shared" ref="BI114:BI122" si="18">IF(N114="nulová",J114,0)</f>
        <v>0</v>
      </c>
      <c r="BJ114" s="18" t="s">
        <v>77</v>
      </c>
      <c r="BK114" s="189">
        <f t="shared" ref="BK114:BK122" si="19">ROUND(I114*H114,2)</f>
        <v>0</v>
      </c>
      <c r="BL114" s="18" t="s">
        <v>144</v>
      </c>
      <c r="BM114" s="188" t="s">
        <v>684</v>
      </c>
    </row>
    <row r="115" spans="1:65" s="2" customFormat="1" ht="16.5" customHeight="1">
      <c r="A115" s="35"/>
      <c r="B115" s="36"/>
      <c r="C115" s="218" t="s">
        <v>252</v>
      </c>
      <c r="D115" s="218" t="s">
        <v>239</v>
      </c>
      <c r="E115" s="219" t="s">
        <v>685</v>
      </c>
      <c r="F115" s="220" t="s">
        <v>686</v>
      </c>
      <c r="G115" s="221" t="s">
        <v>260</v>
      </c>
      <c r="H115" s="222">
        <v>10</v>
      </c>
      <c r="I115" s="223"/>
      <c r="J115" s="224">
        <f t="shared" si="10"/>
        <v>0</v>
      </c>
      <c r="K115" s="225"/>
      <c r="L115" s="226"/>
      <c r="M115" s="227" t="s">
        <v>19</v>
      </c>
      <c r="N115" s="228" t="s">
        <v>43</v>
      </c>
      <c r="O115" s="65"/>
      <c r="P115" s="186">
        <f t="shared" si="11"/>
        <v>0</v>
      </c>
      <c r="Q115" s="186">
        <v>0</v>
      </c>
      <c r="R115" s="186">
        <f t="shared" si="12"/>
        <v>0</v>
      </c>
      <c r="S115" s="186">
        <v>0</v>
      </c>
      <c r="T115" s="187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8" t="s">
        <v>190</v>
      </c>
      <c r="AT115" s="188" t="s">
        <v>239</v>
      </c>
      <c r="AU115" s="188" t="s">
        <v>81</v>
      </c>
      <c r="AY115" s="18" t="s">
        <v>138</v>
      </c>
      <c r="BE115" s="189">
        <f t="shared" si="14"/>
        <v>0</v>
      </c>
      <c r="BF115" s="189">
        <f t="shared" si="15"/>
        <v>0</v>
      </c>
      <c r="BG115" s="189">
        <f t="shared" si="16"/>
        <v>0</v>
      </c>
      <c r="BH115" s="189">
        <f t="shared" si="17"/>
        <v>0</v>
      </c>
      <c r="BI115" s="189">
        <f t="shared" si="18"/>
        <v>0</v>
      </c>
      <c r="BJ115" s="18" t="s">
        <v>77</v>
      </c>
      <c r="BK115" s="189">
        <f t="shared" si="19"/>
        <v>0</v>
      </c>
      <c r="BL115" s="18" t="s">
        <v>144</v>
      </c>
      <c r="BM115" s="188" t="s">
        <v>687</v>
      </c>
    </row>
    <row r="116" spans="1:65" s="2" customFormat="1" ht="16.5" customHeight="1">
      <c r="A116" s="35"/>
      <c r="B116" s="36"/>
      <c r="C116" s="218" t="s">
        <v>257</v>
      </c>
      <c r="D116" s="218" t="s">
        <v>239</v>
      </c>
      <c r="E116" s="219" t="s">
        <v>688</v>
      </c>
      <c r="F116" s="220" t="s">
        <v>689</v>
      </c>
      <c r="G116" s="221" t="s">
        <v>624</v>
      </c>
      <c r="H116" s="222">
        <v>10</v>
      </c>
      <c r="I116" s="223"/>
      <c r="J116" s="224">
        <f t="shared" si="10"/>
        <v>0</v>
      </c>
      <c r="K116" s="225"/>
      <c r="L116" s="226"/>
      <c r="M116" s="227" t="s">
        <v>19</v>
      </c>
      <c r="N116" s="228" t="s">
        <v>43</v>
      </c>
      <c r="O116" s="65"/>
      <c r="P116" s="186">
        <f t="shared" si="11"/>
        <v>0</v>
      </c>
      <c r="Q116" s="186">
        <v>0</v>
      </c>
      <c r="R116" s="186">
        <f t="shared" si="12"/>
        <v>0</v>
      </c>
      <c r="S116" s="186">
        <v>0</v>
      </c>
      <c r="T116" s="187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8" t="s">
        <v>190</v>
      </c>
      <c r="AT116" s="188" t="s">
        <v>239</v>
      </c>
      <c r="AU116" s="188" t="s">
        <v>81</v>
      </c>
      <c r="AY116" s="18" t="s">
        <v>138</v>
      </c>
      <c r="BE116" s="189">
        <f t="shared" si="14"/>
        <v>0</v>
      </c>
      <c r="BF116" s="189">
        <f t="shared" si="15"/>
        <v>0</v>
      </c>
      <c r="BG116" s="189">
        <f t="shared" si="16"/>
        <v>0</v>
      </c>
      <c r="BH116" s="189">
        <f t="shared" si="17"/>
        <v>0</v>
      </c>
      <c r="BI116" s="189">
        <f t="shared" si="18"/>
        <v>0</v>
      </c>
      <c r="BJ116" s="18" t="s">
        <v>77</v>
      </c>
      <c r="BK116" s="189">
        <f t="shared" si="19"/>
        <v>0</v>
      </c>
      <c r="BL116" s="18" t="s">
        <v>144</v>
      </c>
      <c r="BM116" s="188" t="s">
        <v>690</v>
      </c>
    </row>
    <row r="117" spans="1:65" s="2" customFormat="1" ht="16.5" customHeight="1">
      <c r="A117" s="35"/>
      <c r="B117" s="36"/>
      <c r="C117" s="218" t="s">
        <v>264</v>
      </c>
      <c r="D117" s="218" t="s">
        <v>239</v>
      </c>
      <c r="E117" s="219" t="s">
        <v>691</v>
      </c>
      <c r="F117" s="220" t="s">
        <v>692</v>
      </c>
      <c r="G117" s="221" t="s">
        <v>104</v>
      </c>
      <c r="H117" s="222">
        <v>2.5</v>
      </c>
      <c r="I117" s="223"/>
      <c r="J117" s="224">
        <f t="shared" si="10"/>
        <v>0</v>
      </c>
      <c r="K117" s="225"/>
      <c r="L117" s="226"/>
      <c r="M117" s="227" t="s">
        <v>19</v>
      </c>
      <c r="N117" s="228" t="s">
        <v>43</v>
      </c>
      <c r="O117" s="65"/>
      <c r="P117" s="186">
        <f t="shared" si="11"/>
        <v>0</v>
      </c>
      <c r="Q117" s="186">
        <v>0</v>
      </c>
      <c r="R117" s="186">
        <f t="shared" si="12"/>
        <v>0</v>
      </c>
      <c r="S117" s="186">
        <v>0</v>
      </c>
      <c r="T117" s="187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8" t="s">
        <v>190</v>
      </c>
      <c r="AT117" s="188" t="s">
        <v>239</v>
      </c>
      <c r="AU117" s="188" t="s">
        <v>81</v>
      </c>
      <c r="AY117" s="18" t="s">
        <v>138</v>
      </c>
      <c r="BE117" s="189">
        <f t="shared" si="14"/>
        <v>0</v>
      </c>
      <c r="BF117" s="189">
        <f t="shared" si="15"/>
        <v>0</v>
      </c>
      <c r="BG117" s="189">
        <f t="shared" si="16"/>
        <v>0</v>
      </c>
      <c r="BH117" s="189">
        <f t="shared" si="17"/>
        <v>0</v>
      </c>
      <c r="BI117" s="189">
        <f t="shared" si="18"/>
        <v>0</v>
      </c>
      <c r="BJ117" s="18" t="s">
        <v>77</v>
      </c>
      <c r="BK117" s="189">
        <f t="shared" si="19"/>
        <v>0</v>
      </c>
      <c r="BL117" s="18" t="s">
        <v>144</v>
      </c>
      <c r="BM117" s="188" t="s">
        <v>693</v>
      </c>
    </row>
    <row r="118" spans="1:65" s="2" customFormat="1" ht="16.5" customHeight="1">
      <c r="A118" s="35"/>
      <c r="B118" s="36"/>
      <c r="C118" s="218" t="s">
        <v>7</v>
      </c>
      <c r="D118" s="218" t="s">
        <v>239</v>
      </c>
      <c r="E118" s="219" t="s">
        <v>694</v>
      </c>
      <c r="F118" s="220" t="s">
        <v>695</v>
      </c>
      <c r="G118" s="221" t="s">
        <v>624</v>
      </c>
      <c r="H118" s="222">
        <v>2.5</v>
      </c>
      <c r="I118" s="223"/>
      <c r="J118" s="224">
        <f t="shared" si="10"/>
        <v>0</v>
      </c>
      <c r="K118" s="225"/>
      <c r="L118" s="226"/>
      <c r="M118" s="227" t="s">
        <v>19</v>
      </c>
      <c r="N118" s="228" t="s">
        <v>43</v>
      </c>
      <c r="O118" s="65"/>
      <c r="P118" s="186">
        <f t="shared" si="11"/>
        <v>0</v>
      </c>
      <c r="Q118" s="186">
        <v>0</v>
      </c>
      <c r="R118" s="186">
        <f t="shared" si="12"/>
        <v>0</v>
      </c>
      <c r="S118" s="186">
        <v>0</v>
      </c>
      <c r="T118" s="187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8" t="s">
        <v>190</v>
      </c>
      <c r="AT118" s="188" t="s">
        <v>239</v>
      </c>
      <c r="AU118" s="188" t="s">
        <v>81</v>
      </c>
      <c r="AY118" s="18" t="s">
        <v>138</v>
      </c>
      <c r="BE118" s="189">
        <f t="shared" si="14"/>
        <v>0</v>
      </c>
      <c r="BF118" s="189">
        <f t="shared" si="15"/>
        <v>0</v>
      </c>
      <c r="BG118" s="189">
        <f t="shared" si="16"/>
        <v>0</v>
      </c>
      <c r="BH118" s="189">
        <f t="shared" si="17"/>
        <v>0</v>
      </c>
      <c r="BI118" s="189">
        <f t="shared" si="18"/>
        <v>0</v>
      </c>
      <c r="BJ118" s="18" t="s">
        <v>77</v>
      </c>
      <c r="BK118" s="189">
        <f t="shared" si="19"/>
        <v>0</v>
      </c>
      <c r="BL118" s="18" t="s">
        <v>144</v>
      </c>
      <c r="BM118" s="188" t="s">
        <v>696</v>
      </c>
    </row>
    <row r="119" spans="1:65" s="2" customFormat="1" ht="16.5" customHeight="1">
      <c r="A119" s="35"/>
      <c r="B119" s="36"/>
      <c r="C119" s="218" t="s">
        <v>276</v>
      </c>
      <c r="D119" s="218" t="s">
        <v>239</v>
      </c>
      <c r="E119" s="219" t="s">
        <v>697</v>
      </c>
      <c r="F119" s="220" t="s">
        <v>698</v>
      </c>
      <c r="G119" s="221" t="s">
        <v>624</v>
      </c>
      <c r="H119" s="222">
        <v>5</v>
      </c>
      <c r="I119" s="223"/>
      <c r="J119" s="224">
        <f t="shared" si="10"/>
        <v>0</v>
      </c>
      <c r="K119" s="225"/>
      <c r="L119" s="226"/>
      <c r="M119" s="227" t="s">
        <v>19</v>
      </c>
      <c r="N119" s="228" t="s">
        <v>43</v>
      </c>
      <c r="O119" s="65"/>
      <c r="P119" s="186">
        <f t="shared" si="11"/>
        <v>0</v>
      </c>
      <c r="Q119" s="186">
        <v>0</v>
      </c>
      <c r="R119" s="186">
        <f t="shared" si="12"/>
        <v>0</v>
      </c>
      <c r="S119" s="186">
        <v>0</v>
      </c>
      <c r="T119" s="187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8" t="s">
        <v>190</v>
      </c>
      <c r="AT119" s="188" t="s">
        <v>239</v>
      </c>
      <c r="AU119" s="188" t="s">
        <v>81</v>
      </c>
      <c r="AY119" s="18" t="s">
        <v>138</v>
      </c>
      <c r="BE119" s="189">
        <f t="shared" si="14"/>
        <v>0</v>
      </c>
      <c r="BF119" s="189">
        <f t="shared" si="15"/>
        <v>0</v>
      </c>
      <c r="BG119" s="189">
        <f t="shared" si="16"/>
        <v>0</v>
      </c>
      <c r="BH119" s="189">
        <f t="shared" si="17"/>
        <v>0</v>
      </c>
      <c r="BI119" s="189">
        <f t="shared" si="18"/>
        <v>0</v>
      </c>
      <c r="BJ119" s="18" t="s">
        <v>77</v>
      </c>
      <c r="BK119" s="189">
        <f t="shared" si="19"/>
        <v>0</v>
      </c>
      <c r="BL119" s="18" t="s">
        <v>144</v>
      </c>
      <c r="BM119" s="188" t="s">
        <v>699</v>
      </c>
    </row>
    <row r="120" spans="1:65" s="2" customFormat="1" ht="16.5" customHeight="1">
      <c r="A120" s="35"/>
      <c r="B120" s="36"/>
      <c r="C120" s="176" t="s">
        <v>282</v>
      </c>
      <c r="D120" s="176" t="s">
        <v>140</v>
      </c>
      <c r="E120" s="177" t="s">
        <v>700</v>
      </c>
      <c r="F120" s="178" t="s">
        <v>701</v>
      </c>
      <c r="G120" s="179" t="s">
        <v>100</v>
      </c>
      <c r="H120" s="180">
        <v>15</v>
      </c>
      <c r="I120" s="181"/>
      <c r="J120" s="182">
        <f t="shared" si="10"/>
        <v>0</v>
      </c>
      <c r="K120" s="183"/>
      <c r="L120" s="40"/>
      <c r="M120" s="184" t="s">
        <v>19</v>
      </c>
      <c r="N120" s="185" t="s">
        <v>43</v>
      </c>
      <c r="O120" s="65"/>
      <c r="P120" s="186">
        <f t="shared" si="11"/>
        <v>0</v>
      </c>
      <c r="Q120" s="186">
        <v>0</v>
      </c>
      <c r="R120" s="186">
        <f t="shared" si="12"/>
        <v>0</v>
      </c>
      <c r="S120" s="186">
        <v>0</v>
      </c>
      <c r="T120" s="187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8" t="s">
        <v>144</v>
      </c>
      <c r="AT120" s="188" t="s">
        <v>140</v>
      </c>
      <c r="AU120" s="188" t="s">
        <v>81</v>
      </c>
      <c r="AY120" s="18" t="s">
        <v>138</v>
      </c>
      <c r="BE120" s="189">
        <f t="shared" si="14"/>
        <v>0</v>
      </c>
      <c r="BF120" s="189">
        <f t="shared" si="15"/>
        <v>0</v>
      </c>
      <c r="BG120" s="189">
        <f t="shared" si="16"/>
        <v>0</v>
      </c>
      <c r="BH120" s="189">
        <f t="shared" si="17"/>
        <v>0</v>
      </c>
      <c r="BI120" s="189">
        <f t="shared" si="18"/>
        <v>0</v>
      </c>
      <c r="BJ120" s="18" t="s">
        <v>77</v>
      </c>
      <c r="BK120" s="189">
        <f t="shared" si="19"/>
        <v>0</v>
      </c>
      <c r="BL120" s="18" t="s">
        <v>144</v>
      </c>
      <c r="BM120" s="188" t="s">
        <v>702</v>
      </c>
    </row>
    <row r="121" spans="1:65" s="2" customFormat="1" ht="16.5" customHeight="1">
      <c r="A121" s="35"/>
      <c r="B121" s="36"/>
      <c r="C121" s="176" t="s">
        <v>289</v>
      </c>
      <c r="D121" s="176" t="s">
        <v>140</v>
      </c>
      <c r="E121" s="177" t="s">
        <v>703</v>
      </c>
      <c r="F121" s="178" t="s">
        <v>704</v>
      </c>
      <c r="G121" s="179" t="s">
        <v>100</v>
      </c>
      <c r="H121" s="180">
        <v>15</v>
      </c>
      <c r="I121" s="181"/>
      <c r="J121" s="182">
        <f t="shared" si="10"/>
        <v>0</v>
      </c>
      <c r="K121" s="183"/>
      <c r="L121" s="40"/>
      <c r="M121" s="184" t="s">
        <v>19</v>
      </c>
      <c r="N121" s="185" t="s">
        <v>43</v>
      </c>
      <c r="O121" s="65"/>
      <c r="P121" s="186">
        <f t="shared" si="11"/>
        <v>0</v>
      </c>
      <c r="Q121" s="186">
        <v>0</v>
      </c>
      <c r="R121" s="186">
        <f t="shared" si="12"/>
        <v>0</v>
      </c>
      <c r="S121" s="186">
        <v>0</v>
      </c>
      <c r="T121" s="187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8" t="s">
        <v>144</v>
      </c>
      <c r="AT121" s="188" t="s">
        <v>140</v>
      </c>
      <c r="AU121" s="188" t="s">
        <v>81</v>
      </c>
      <c r="AY121" s="18" t="s">
        <v>138</v>
      </c>
      <c r="BE121" s="189">
        <f t="shared" si="14"/>
        <v>0</v>
      </c>
      <c r="BF121" s="189">
        <f t="shared" si="15"/>
        <v>0</v>
      </c>
      <c r="BG121" s="189">
        <f t="shared" si="16"/>
        <v>0</v>
      </c>
      <c r="BH121" s="189">
        <f t="shared" si="17"/>
        <v>0</v>
      </c>
      <c r="BI121" s="189">
        <f t="shared" si="18"/>
        <v>0</v>
      </c>
      <c r="BJ121" s="18" t="s">
        <v>77</v>
      </c>
      <c r="BK121" s="189">
        <f t="shared" si="19"/>
        <v>0</v>
      </c>
      <c r="BL121" s="18" t="s">
        <v>144</v>
      </c>
      <c r="BM121" s="188" t="s">
        <v>705</v>
      </c>
    </row>
    <row r="122" spans="1:65" s="2" customFormat="1" ht="16.5" customHeight="1">
      <c r="A122" s="35"/>
      <c r="B122" s="36"/>
      <c r="C122" s="176" t="s">
        <v>295</v>
      </c>
      <c r="D122" s="176" t="s">
        <v>140</v>
      </c>
      <c r="E122" s="177" t="s">
        <v>706</v>
      </c>
      <c r="F122" s="178" t="s">
        <v>707</v>
      </c>
      <c r="G122" s="179" t="s">
        <v>100</v>
      </c>
      <c r="H122" s="180">
        <v>10</v>
      </c>
      <c r="I122" s="181"/>
      <c r="J122" s="182">
        <f t="shared" si="10"/>
        <v>0</v>
      </c>
      <c r="K122" s="183"/>
      <c r="L122" s="40"/>
      <c r="M122" s="242" t="s">
        <v>19</v>
      </c>
      <c r="N122" s="243" t="s">
        <v>43</v>
      </c>
      <c r="O122" s="244"/>
      <c r="P122" s="245">
        <f t="shared" si="11"/>
        <v>0</v>
      </c>
      <c r="Q122" s="245">
        <v>0</v>
      </c>
      <c r="R122" s="245">
        <f t="shared" si="12"/>
        <v>0</v>
      </c>
      <c r="S122" s="245">
        <v>0</v>
      </c>
      <c r="T122" s="246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8" t="s">
        <v>144</v>
      </c>
      <c r="AT122" s="188" t="s">
        <v>140</v>
      </c>
      <c r="AU122" s="188" t="s">
        <v>81</v>
      </c>
      <c r="AY122" s="18" t="s">
        <v>138</v>
      </c>
      <c r="BE122" s="189">
        <f t="shared" si="14"/>
        <v>0</v>
      </c>
      <c r="BF122" s="189">
        <f t="shared" si="15"/>
        <v>0</v>
      </c>
      <c r="BG122" s="189">
        <f t="shared" si="16"/>
        <v>0</v>
      </c>
      <c r="BH122" s="189">
        <f t="shared" si="17"/>
        <v>0</v>
      </c>
      <c r="BI122" s="189">
        <f t="shared" si="18"/>
        <v>0</v>
      </c>
      <c r="BJ122" s="18" t="s">
        <v>77</v>
      </c>
      <c r="BK122" s="189">
        <f t="shared" si="19"/>
        <v>0</v>
      </c>
      <c r="BL122" s="18" t="s">
        <v>144</v>
      </c>
      <c r="BM122" s="188" t="s">
        <v>708</v>
      </c>
    </row>
    <row r="123" spans="1:65" s="2" customFormat="1" ht="6.9" customHeight="1">
      <c r="A123" s="35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0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algorithmName="SHA-512" hashValue="s9iDJ5wAGaCa6zcwFls7wscoVKr3YLYr1NiQsojqPPK8KgZuZthSv/9GmSoU233yaSsOm8X58YYmVx3/Fy2ImA==" saltValue="aSV6/h10/rmfksPsOFo063pRyul+gxWhLyjf1I8E1d/MneSY8XOy8AaFB/aSknoFlj/dfq8QJey6crBGkLMjDQ==" spinCount="100000" sheet="1" objects="1" scenarios="1" formatColumns="0" formatRows="0" autoFilter="0"/>
  <autoFilter ref="C82:K12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105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8" t="s">
        <v>86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81</v>
      </c>
    </row>
    <row r="4" spans="1:46" s="1" customFormat="1" ht="24.9" customHeight="1">
      <c r="B4" s="21"/>
      <c r="D4" s="105" t="s">
        <v>94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85" t="str">
        <f>'Rekapitulace stavby'!K6</f>
        <v>Dobříš-rekonstrukce Okružní ul.</v>
      </c>
      <c r="F7" s="386"/>
      <c r="G7" s="386"/>
      <c r="H7" s="386"/>
      <c r="L7" s="21"/>
    </row>
    <row r="8" spans="1:46" s="2" customFormat="1" ht="12" customHeight="1">
      <c r="A8" s="35"/>
      <c r="B8" s="40"/>
      <c r="C8" s="35"/>
      <c r="D8" s="107" t="s">
        <v>109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7" t="s">
        <v>709</v>
      </c>
      <c r="F9" s="388"/>
      <c r="G9" s="388"/>
      <c r="H9" s="38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21</v>
      </c>
      <c r="E12" s="35"/>
      <c r="F12" s="109" t="s">
        <v>22</v>
      </c>
      <c r="G12" s="35"/>
      <c r="H12" s="35"/>
      <c r="I12" s="107" t="s">
        <v>23</v>
      </c>
      <c r="J12" s="110" t="str">
        <f>'Rekapitulace stavby'!AN8</f>
        <v>24. 5. 2022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25</v>
      </c>
      <c r="E14" s="35"/>
      <c r="F14" s="35"/>
      <c r="G14" s="35"/>
      <c r="H14" s="35"/>
      <c r="I14" s="107" t="s">
        <v>26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27</v>
      </c>
      <c r="F15" s="35"/>
      <c r="G15" s="35"/>
      <c r="H15" s="35"/>
      <c r="I15" s="107" t="s">
        <v>28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29</v>
      </c>
      <c r="E17" s="35"/>
      <c r="F17" s="35"/>
      <c r="G17" s="35"/>
      <c r="H17" s="35"/>
      <c r="I17" s="107" t="s">
        <v>26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9" t="str">
        <f>'Rekapitulace stavby'!E14</f>
        <v>Vyplň údaj</v>
      </c>
      <c r="F18" s="390"/>
      <c r="G18" s="390"/>
      <c r="H18" s="390"/>
      <c r="I18" s="107" t="s">
        <v>28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31</v>
      </c>
      <c r="E20" s="35"/>
      <c r="F20" s="35"/>
      <c r="G20" s="35"/>
      <c r="H20" s="35"/>
      <c r="I20" s="107" t="s">
        <v>26</v>
      </c>
      <c r="J20" s="109" t="s">
        <v>19</v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">
        <v>32</v>
      </c>
      <c r="F21" s="35"/>
      <c r="G21" s="35"/>
      <c r="H21" s="35"/>
      <c r="I21" s="107" t="s">
        <v>28</v>
      </c>
      <c r="J21" s="109" t="s">
        <v>19</v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34</v>
      </c>
      <c r="E23" s="35"/>
      <c r="F23" s="35"/>
      <c r="G23" s="35"/>
      <c r="H23" s="35"/>
      <c r="I23" s="107" t="s">
        <v>26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28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1"/>
      <c r="B27" s="112"/>
      <c r="C27" s="111"/>
      <c r="D27" s="111"/>
      <c r="E27" s="391" t="s">
        <v>19</v>
      </c>
      <c r="F27" s="391"/>
      <c r="G27" s="391"/>
      <c r="H27" s="39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ROUND(J87,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8" t="s">
        <v>42</v>
      </c>
      <c r="E33" s="107" t="s">
        <v>43</v>
      </c>
      <c r="F33" s="119">
        <f>ROUND((SUM(BE87:BE114)),  2)</f>
        <v>0</v>
      </c>
      <c r="G33" s="35"/>
      <c r="H33" s="35"/>
      <c r="I33" s="120">
        <v>0.21</v>
      </c>
      <c r="J33" s="119">
        <f>ROUND(((SUM(BE87:BE114))*I33),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7" t="s">
        <v>44</v>
      </c>
      <c r="F34" s="119">
        <f>ROUND((SUM(BF87:BF114)),  2)</f>
        <v>0</v>
      </c>
      <c r="G34" s="35"/>
      <c r="H34" s="35"/>
      <c r="I34" s="120">
        <v>0.15</v>
      </c>
      <c r="J34" s="119">
        <f>ROUND(((SUM(BF87:BF114))*I34),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7" t="s">
        <v>45</v>
      </c>
      <c r="F35" s="119">
        <f>ROUND((SUM(BG87:BG114)),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7" t="s">
        <v>46</v>
      </c>
      <c r="F36" s="119">
        <f>ROUND((SUM(BH87:BH114)),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7" t="s">
        <v>47</v>
      </c>
      <c r="F37" s="119">
        <f>ROUND((SUM(BI87:BI114)),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111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2" t="str">
        <f>E7</f>
        <v>Dobříš-rekonstrukce Okružní ul.</v>
      </c>
      <c r="F48" s="393"/>
      <c r="G48" s="393"/>
      <c r="H48" s="393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109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64" t="str">
        <f>E9</f>
        <v>3 - vedledjší rozpočtové náklady</v>
      </c>
      <c r="F50" s="394"/>
      <c r="G50" s="394"/>
      <c r="H50" s="394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Dobříš</v>
      </c>
      <c r="G52" s="37"/>
      <c r="H52" s="37"/>
      <c r="I52" s="30" t="s">
        <v>23</v>
      </c>
      <c r="J52" s="60" t="str">
        <f>IF(J12="","",J12)</f>
        <v>24. 5. 2022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25</v>
      </c>
      <c r="D54" s="37"/>
      <c r="E54" s="37"/>
      <c r="F54" s="28" t="str">
        <f>E15</f>
        <v>město Dobříš</v>
      </c>
      <c r="G54" s="37"/>
      <c r="H54" s="37"/>
      <c r="I54" s="30" t="s">
        <v>31</v>
      </c>
      <c r="J54" s="33" t="str">
        <f>E21</f>
        <v>Ing. Jan Dudík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112</v>
      </c>
      <c r="D57" s="133"/>
      <c r="E57" s="133"/>
      <c r="F57" s="133"/>
      <c r="G57" s="133"/>
      <c r="H57" s="133"/>
      <c r="I57" s="133"/>
      <c r="J57" s="134" t="s">
        <v>113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114</v>
      </c>
    </row>
    <row r="60" spans="1:47" s="9" customFormat="1" ht="24.9" customHeight="1">
      <c r="B60" s="136"/>
      <c r="C60" s="137"/>
      <c r="D60" s="138" t="s">
        <v>115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120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9" customFormat="1" ht="24.9" customHeight="1">
      <c r="B62" s="136"/>
      <c r="C62" s="137"/>
      <c r="D62" s="138" t="s">
        <v>710</v>
      </c>
      <c r="E62" s="139"/>
      <c r="F62" s="139"/>
      <c r="G62" s="139"/>
      <c r="H62" s="139"/>
      <c r="I62" s="139"/>
      <c r="J62" s="140">
        <f>J91</f>
        <v>0</v>
      </c>
      <c r="K62" s="137"/>
      <c r="L62" s="141"/>
    </row>
    <row r="63" spans="1:47" s="9" customFormat="1" ht="24.9" customHeight="1">
      <c r="B63" s="136"/>
      <c r="C63" s="137"/>
      <c r="D63" s="138" t="s">
        <v>711</v>
      </c>
      <c r="E63" s="139"/>
      <c r="F63" s="139"/>
      <c r="G63" s="139"/>
      <c r="H63" s="139"/>
      <c r="I63" s="139"/>
      <c r="J63" s="140">
        <f>J93</f>
        <v>0</v>
      </c>
      <c r="K63" s="137"/>
      <c r="L63" s="141"/>
    </row>
    <row r="64" spans="1:47" s="10" customFormat="1" ht="19.95" customHeight="1">
      <c r="B64" s="142"/>
      <c r="C64" s="143"/>
      <c r="D64" s="144" t="s">
        <v>712</v>
      </c>
      <c r="E64" s="145"/>
      <c r="F64" s="145"/>
      <c r="G64" s="145"/>
      <c r="H64" s="145"/>
      <c r="I64" s="145"/>
      <c r="J64" s="146">
        <f>J99</f>
        <v>0</v>
      </c>
      <c r="K64" s="143"/>
      <c r="L64" s="147"/>
    </row>
    <row r="65" spans="1:31" s="10" customFormat="1" ht="19.95" customHeight="1">
      <c r="B65" s="142"/>
      <c r="C65" s="143"/>
      <c r="D65" s="144" t="s">
        <v>713</v>
      </c>
      <c r="E65" s="145"/>
      <c r="F65" s="145"/>
      <c r="G65" s="145"/>
      <c r="H65" s="145"/>
      <c r="I65" s="145"/>
      <c r="J65" s="146">
        <f>J102</f>
        <v>0</v>
      </c>
      <c r="K65" s="143"/>
      <c r="L65" s="147"/>
    </row>
    <row r="66" spans="1:31" s="10" customFormat="1" ht="19.95" customHeight="1">
      <c r="B66" s="142"/>
      <c r="C66" s="143"/>
      <c r="D66" s="144" t="s">
        <v>714</v>
      </c>
      <c r="E66" s="145"/>
      <c r="F66" s="145"/>
      <c r="G66" s="145"/>
      <c r="H66" s="145"/>
      <c r="I66" s="145"/>
      <c r="J66" s="146">
        <f>J108</f>
        <v>0</v>
      </c>
      <c r="K66" s="143"/>
      <c r="L66" s="147"/>
    </row>
    <row r="67" spans="1:31" s="10" customFormat="1" ht="19.95" customHeight="1">
      <c r="B67" s="142"/>
      <c r="C67" s="143"/>
      <c r="D67" s="144" t="s">
        <v>715</v>
      </c>
      <c r="E67" s="145"/>
      <c r="F67" s="145"/>
      <c r="G67" s="145"/>
      <c r="H67" s="145"/>
      <c r="I67" s="145"/>
      <c r="J67" s="146">
        <f>J110</f>
        <v>0</v>
      </c>
      <c r="K67" s="143"/>
      <c r="L67" s="147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" customHeight="1">
      <c r="A74" s="35"/>
      <c r="B74" s="36"/>
      <c r="C74" s="24" t="s">
        <v>123</v>
      </c>
      <c r="D74" s="37"/>
      <c r="E74" s="37"/>
      <c r="F74" s="37"/>
      <c r="G74" s="37"/>
      <c r="H74" s="37"/>
      <c r="I74" s="37"/>
      <c r="J74" s="37"/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37"/>
      <c r="J76" s="37"/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2" t="str">
        <f>E7</f>
        <v>Dobříš-rekonstrukce Okružní ul.</v>
      </c>
      <c r="F77" s="393"/>
      <c r="G77" s="393"/>
      <c r="H77" s="393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4" t="str">
        <f>E9</f>
        <v>3 - vedledjší rozpočtové náklady</v>
      </c>
      <c r="F79" s="394"/>
      <c r="G79" s="394"/>
      <c r="H79" s="394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Dobříš</v>
      </c>
      <c r="G81" s="37"/>
      <c r="H81" s="37"/>
      <c r="I81" s="30" t="s">
        <v>23</v>
      </c>
      <c r="J81" s="60" t="str">
        <f>IF(J12="","",J12)</f>
        <v>24. 5. 2022</v>
      </c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15" customHeight="1">
      <c r="A83" s="35"/>
      <c r="B83" s="36"/>
      <c r="C83" s="30" t="s">
        <v>25</v>
      </c>
      <c r="D83" s="37"/>
      <c r="E83" s="37"/>
      <c r="F83" s="28" t="str">
        <f>E15</f>
        <v>město Dobříš</v>
      </c>
      <c r="G83" s="37"/>
      <c r="H83" s="37"/>
      <c r="I83" s="30" t="s">
        <v>31</v>
      </c>
      <c r="J83" s="33" t="str">
        <f>E21</f>
        <v>Ing. Jan Dudík</v>
      </c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15" customHeight="1">
      <c r="A84" s="35"/>
      <c r="B84" s="36"/>
      <c r="C84" s="30" t="s">
        <v>29</v>
      </c>
      <c r="D84" s="37"/>
      <c r="E84" s="37"/>
      <c r="F84" s="28" t="str">
        <f>IF(E18="","",E18)</f>
        <v>Vyplň údaj</v>
      </c>
      <c r="G84" s="37"/>
      <c r="H84" s="37"/>
      <c r="I84" s="30" t="s">
        <v>34</v>
      </c>
      <c r="J84" s="33" t="str">
        <f>E24</f>
        <v xml:space="preserve"> 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48"/>
      <c r="B86" s="149"/>
      <c r="C86" s="150" t="s">
        <v>124</v>
      </c>
      <c r="D86" s="151" t="s">
        <v>57</v>
      </c>
      <c r="E86" s="151" t="s">
        <v>53</v>
      </c>
      <c r="F86" s="151" t="s">
        <v>54</v>
      </c>
      <c r="G86" s="151" t="s">
        <v>125</v>
      </c>
      <c r="H86" s="151" t="s">
        <v>126</v>
      </c>
      <c r="I86" s="151" t="s">
        <v>127</v>
      </c>
      <c r="J86" s="152" t="s">
        <v>113</v>
      </c>
      <c r="K86" s="153" t="s">
        <v>128</v>
      </c>
      <c r="L86" s="154"/>
      <c r="M86" s="69" t="s">
        <v>19</v>
      </c>
      <c r="N86" s="70" t="s">
        <v>42</v>
      </c>
      <c r="O86" s="70" t="s">
        <v>129</v>
      </c>
      <c r="P86" s="70" t="s">
        <v>130</v>
      </c>
      <c r="Q86" s="70" t="s">
        <v>131</v>
      </c>
      <c r="R86" s="70" t="s">
        <v>132</v>
      </c>
      <c r="S86" s="70" t="s">
        <v>133</v>
      </c>
      <c r="T86" s="71" t="s">
        <v>134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5"/>
      <c r="B87" s="36"/>
      <c r="C87" s="76" t="s">
        <v>135</v>
      </c>
      <c r="D87" s="37"/>
      <c r="E87" s="37"/>
      <c r="F87" s="37"/>
      <c r="G87" s="37"/>
      <c r="H87" s="37"/>
      <c r="I87" s="37"/>
      <c r="J87" s="155">
        <f>BK87</f>
        <v>0</v>
      </c>
      <c r="K87" s="37"/>
      <c r="L87" s="40"/>
      <c r="M87" s="72"/>
      <c r="N87" s="156"/>
      <c r="O87" s="73"/>
      <c r="P87" s="157">
        <f>P88+P91+P93</f>
        <v>0</v>
      </c>
      <c r="Q87" s="73"/>
      <c r="R87" s="157">
        <f>R88+R91+R93</f>
        <v>0</v>
      </c>
      <c r="S87" s="73"/>
      <c r="T87" s="158">
        <f>T88+T91+T93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114</v>
      </c>
      <c r="BK87" s="159">
        <f>BK88+BK91+BK93</f>
        <v>0</v>
      </c>
    </row>
    <row r="88" spans="1:65" s="12" customFormat="1" ht="25.95" customHeight="1">
      <c r="B88" s="160"/>
      <c r="C88" s="161"/>
      <c r="D88" s="162" t="s">
        <v>71</v>
      </c>
      <c r="E88" s="163" t="s">
        <v>136</v>
      </c>
      <c r="F88" s="163" t="s">
        <v>137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</f>
        <v>0</v>
      </c>
      <c r="Q88" s="168"/>
      <c r="R88" s="169">
        <f>R89</f>
        <v>0</v>
      </c>
      <c r="S88" s="168"/>
      <c r="T88" s="170">
        <f>T89</f>
        <v>0</v>
      </c>
      <c r="AR88" s="171" t="s">
        <v>77</v>
      </c>
      <c r="AT88" s="172" t="s">
        <v>71</v>
      </c>
      <c r="AU88" s="172" t="s">
        <v>72</v>
      </c>
      <c r="AY88" s="171" t="s">
        <v>138</v>
      </c>
      <c r="BK88" s="173">
        <f>BK89</f>
        <v>0</v>
      </c>
    </row>
    <row r="89" spans="1:65" s="12" customFormat="1" ht="22.8" customHeight="1">
      <c r="B89" s="160"/>
      <c r="C89" s="161"/>
      <c r="D89" s="162" t="s">
        <v>71</v>
      </c>
      <c r="E89" s="174" t="s">
        <v>197</v>
      </c>
      <c r="F89" s="174" t="s">
        <v>473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P90</f>
        <v>0</v>
      </c>
      <c r="Q89" s="168"/>
      <c r="R89" s="169">
        <f>R90</f>
        <v>0</v>
      </c>
      <c r="S89" s="168"/>
      <c r="T89" s="170">
        <f>T90</f>
        <v>0</v>
      </c>
      <c r="AR89" s="171" t="s">
        <v>77</v>
      </c>
      <c r="AT89" s="172" t="s">
        <v>71</v>
      </c>
      <c r="AU89" s="172" t="s">
        <v>77</v>
      </c>
      <c r="AY89" s="171" t="s">
        <v>138</v>
      </c>
      <c r="BK89" s="173">
        <f>BK90</f>
        <v>0</v>
      </c>
    </row>
    <row r="90" spans="1:65" s="2" customFormat="1" ht="24.15" customHeight="1">
      <c r="A90" s="35"/>
      <c r="B90" s="36"/>
      <c r="C90" s="176" t="s">
        <v>77</v>
      </c>
      <c r="D90" s="176" t="s">
        <v>140</v>
      </c>
      <c r="E90" s="177" t="s">
        <v>716</v>
      </c>
      <c r="F90" s="178" t="s">
        <v>717</v>
      </c>
      <c r="G90" s="179" t="s">
        <v>718</v>
      </c>
      <c r="H90" s="180">
        <v>1</v>
      </c>
      <c r="I90" s="181"/>
      <c r="J90" s="182">
        <f>ROUND(I90*H90,2)</f>
        <v>0</v>
      </c>
      <c r="K90" s="183"/>
      <c r="L90" s="40"/>
      <c r="M90" s="184" t="s">
        <v>19</v>
      </c>
      <c r="N90" s="185" t="s">
        <v>43</v>
      </c>
      <c r="O90" s="65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8" t="s">
        <v>144</v>
      </c>
      <c r="AT90" s="188" t="s">
        <v>140</v>
      </c>
      <c r="AU90" s="188" t="s">
        <v>81</v>
      </c>
      <c r="AY90" s="18" t="s">
        <v>138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8" t="s">
        <v>77</v>
      </c>
      <c r="BK90" s="189">
        <f>ROUND(I90*H90,2)</f>
        <v>0</v>
      </c>
      <c r="BL90" s="18" t="s">
        <v>144</v>
      </c>
      <c r="BM90" s="188" t="s">
        <v>719</v>
      </c>
    </row>
    <row r="91" spans="1:65" s="12" customFormat="1" ht="25.95" customHeight="1">
      <c r="B91" s="160"/>
      <c r="C91" s="161"/>
      <c r="D91" s="162" t="s">
        <v>71</v>
      </c>
      <c r="E91" s="163" t="s">
        <v>720</v>
      </c>
      <c r="F91" s="163" t="s">
        <v>721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P92</f>
        <v>0</v>
      </c>
      <c r="Q91" s="168"/>
      <c r="R91" s="169">
        <f>R92</f>
        <v>0</v>
      </c>
      <c r="S91" s="168"/>
      <c r="T91" s="170">
        <f>T92</f>
        <v>0</v>
      </c>
      <c r="AR91" s="171" t="s">
        <v>144</v>
      </c>
      <c r="AT91" s="172" t="s">
        <v>71</v>
      </c>
      <c r="AU91" s="172" t="s">
        <v>72</v>
      </c>
      <c r="AY91" s="171" t="s">
        <v>138</v>
      </c>
      <c r="BK91" s="173">
        <f>BK92</f>
        <v>0</v>
      </c>
    </row>
    <row r="92" spans="1:65" s="2" customFormat="1" ht="21.75" customHeight="1">
      <c r="A92" s="35"/>
      <c r="B92" s="36"/>
      <c r="C92" s="176" t="s">
        <v>81</v>
      </c>
      <c r="D92" s="176" t="s">
        <v>140</v>
      </c>
      <c r="E92" s="177" t="s">
        <v>722</v>
      </c>
      <c r="F92" s="178" t="s">
        <v>723</v>
      </c>
      <c r="G92" s="179" t="s">
        <v>718</v>
      </c>
      <c r="H92" s="180">
        <v>1</v>
      </c>
      <c r="I92" s="181"/>
      <c r="J92" s="182">
        <f>ROUND(I92*H92,2)</f>
        <v>0</v>
      </c>
      <c r="K92" s="183"/>
      <c r="L92" s="40"/>
      <c r="M92" s="184" t="s">
        <v>19</v>
      </c>
      <c r="N92" s="185" t="s">
        <v>43</v>
      </c>
      <c r="O92" s="65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8" t="s">
        <v>144</v>
      </c>
      <c r="AT92" s="188" t="s">
        <v>140</v>
      </c>
      <c r="AU92" s="188" t="s">
        <v>77</v>
      </c>
      <c r="AY92" s="18" t="s">
        <v>138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8" t="s">
        <v>77</v>
      </c>
      <c r="BK92" s="189">
        <f>ROUND(I92*H92,2)</f>
        <v>0</v>
      </c>
      <c r="BL92" s="18" t="s">
        <v>144</v>
      </c>
      <c r="BM92" s="188" t="s">
        <v>724</v>
      </c>
    </row>
    <row r="93" spans="1:65" s="12" customFormat="1" ht="25.95" customHeight="1">
      <c r="B93" s="160"/>
      <c r="C93" s="161"/>
      <c r="D93" s="162" t="s">
        <v>71</v>
      </c>
      <c r="E93" s="163" t="s">
        <v>725</v>
      </c>
      <c r="F93" s="163" t="s">
        <v>726</v>
      </c>
      <c r="G93" s="161"/>
      <c r="H93" s="161"/>
      <c r="I93" s="164"/>
      <c r="J93" s="165">
        <f>BK93</f>
        <v>0</v>
      </c>
      <c r="K93" s="161"/>
      <c r="L93" s="166"/>
      <c r="M93" s="167"/>
      <c r="N93" s="168"/>
      <c r="O93" s="168"/>
      <c r="P93" s="169">
        <f>P94+SUM(P95:P99)+P102+P108+P110</f>
        <v>0</v>
      </c>
      <c r="Q93" s="168"/>
      <c r="R93" s="169">
        <f>R94+SUM(R95:R99)+R102+R108+R110</f>
        <v>0</v>
      </c>
      <c r="S93" s="168"/>
      <c r="T93" s="170">
        <f>T94+SUM(T95:T99)+T102+T108+T110</f>
        <v>0</v>
      </c>
      <c r="AR93" s="171" t="s">
        <v>169</v>
      </c>
      <c r="AT93" s="172" t="s">
        <v>71</v>
      </c>
      <c r="AU93" s="172" t="s">
        <v>72</v>
      </c>
      <c r="AY93" s="171" t="s">
        <v>138</v>
      </c>
      <c r="BK93" s="173">
        <f>BK94+SUM(BK95:BK99)+BK102+BK108+BK110</f>
        <v>0</v>
      </c>
    </row>
    <row r="94" spans="1:65" s="2" customFormat="1" ht="16.5" customHeight="1">
      <c r="A94" s="35"/>
      <c r="B94" s="36"/>
      <c r="C94" s="176" t="s">
        <v>84</v>
      </c>
      <c r="D94" s="176" t="s">
        <v>140</v>
      </c>
      <c r="E94" s="177" t="s">
        <v>727</v>
      </c>
      <c r="F94" s="178" t="s">
        <v>728</v>
      </c>
      <c r="G94" s="179" t="s">
        <v>648</v>
      </c>
      <c r="H94" s="180">
        <v>1</v>
      </c>
      <c r="I94" s="181"/>
      <c r="J94" s="182">
        <f>ROUND(I94*H94,2)</f>
        <v>0</v>
      </c>
      <c r="K94" s="183"/>
      <c r="L94" s="40"/>
      <c r="M94" s="184" t="s">
        <v>19</v>
      </c>
      <c r="N94" s="185" t="s">
        <v>43</v>
      </c>
      <c r="O94" s="65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8" t="s">
        <v>729</v>
      </c>
      <c r="AT94" s="188" t="s">
        <v>140</v>
      </c>
      <c r="AU94" s="188" t="s">
        <v>77</v>
      </c>
      <c r="AY94" s="18" t="s">
        <v>138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8" t="s">
        <v>77</v>
      </c>
      <c r="BK94" s="189">
        <f>ROUND(I94*H94,2)</f>
        <v>0</v>
      </c>
      <c r="BL94" s="18" t="s">
        <v>729</v>
      </c>
      <c r="BM94" s="188" t="s">
        <v>730</v>
      </c>
    </row>
    <row r="95" spans="1:65" s="2" customFormat="1" ht="16.5" customHeight="1">
      <c r="A95" s="35"/>
      <c r="B95" s="36"/>
      <c r="C95" s="176" t="s">
        <v>144</v>
      </c>
      <c r="D95" s="176" t="s">
        <v>140</v>
      </c>
      <c r="E95" s="177" t="s">
        <v>731</v>
      </c>
      <c r="F95" s="178" t="s">
        <v>732</v>
      </c>
      <c r="G95" s="179" t="s">
        <v>733</v>
      </c>
      <c r="H95" s="180">
        <v>1</v>
      </c>
      <c r="I95" s="181"/>
      <c r="J95" s="182">
        <f>ROUND(I95*H95,2)</f>
        <v>0</v>
      </c>
      <c r="K95" s="183"/>
      <c r="L95" s="40"/>
      <c r="M95" s="184" t="s">
        <v>19</v>
      </c>
      <c r="N95" s="185" t="s">
        <v>43</v>
      </c>
      <c r="O95" s="65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8" t="s">
        <v>729</v>
      </c>
      <c r="AT95" s="188" t="s">
        <v>140</v>
      </c>
      <c r="AU95" s="188" t="s">
        <v>77</v>
      </c>
      <c r="AY95" s="18" t="s">
        <v>138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8" t="s">
        <v>77</v>
      </c>
      <c r="BK95" s="189">
        <f>ROUND(I95*H95,2)</f>
        <v>0</v>
      </c>
      <c r="BL95" s="18" t="s">
        <v>729</v>
      </c>
      <c r="BM95" s="188" t="s">
        <v>734</v>
      </c>
    </row>
    <row r="96" spans="1:65" s="2" customFormat="1" ht="10.199999999999999">
      <c r="A96" s="35"/>
      <c r="B96" s="36"/>
      <c r="C96" s="37"/>
      <c r="D96" s="190" t="s">
        <v>146</v>
      </c>
      <c r="E96" s="37"/>
      <c r="F96" s="191" t="s">
        <v>735</v>
      </c>
      <c r="G96" s="37"/>
      <c r="H96" s="37"/>
      <c r="I96" s="192"/>
      <c r="J96" s="37"/>
      <c r="K96" s="37"/>
      <c r="L96" s="40"/>
      <c r="M96" s="193"/>
      <c r="N96" s="19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146</v>
      </c>
      <c r="AU96" s="18" t="s">
        <v>77</v>
      </c>
    </row>
    <row r="97" spans="1:65" s="2" customFormat="1" ht="16.5" customHeight="1">
      <c r="A97" s="35"/>
      <c r="B97" s="36"/>
      <c r="C97" s="176" t="s">
        <v>169</v>
      </c>
      <c r="D97" s="176" t="s">
        <v>140</v>
      </c>
      <c r="E97" s="177" t="s">
        <v>736</v>
      </c>
      <c r="F97" s="178" t="s">
        <v>737</v>
      </c>
      <c r="G97" s="179" t="s">
        <v>733</v>
      </c>
      <c r="H97" s="180">
        <v>1</v>
      </c>
      <c r="I97" s="181"/>
      <c r="J97" s="182">
        <f>ROUND(I97*H97,2)</f>
        <v>0</v>
      </c>
      <c r="K97" s="183"/>
      <c r="L97" s="40"/>
      <c r="M97" s="184" t="s">
        <v>19</v>
      </c>
      <c r="N97" s="185" t="s">
        <v>43</v>
      </c>
      <c r="O97" s="65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8" t="s">
        <v>729</v>
      </c>
      <c r="AT97" s="188" t="s">
        <v>140</v>
      </c>
      <c r="AU97" s="188" t="s">
        <v>77</v>
      </c>
      <c r="AY97" s="18" t="s">
        <v>138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8" t="s">
        <v>77</v>
      </c>
      <c r="BK97" s="189">
        <f>ROUND(I97*H97,2)</f>
        <v>0</v>
      </c>
      <c r="BL97" s="18" t="s">
        <v>729</v>
      </c>
      <c r="BM97" s="188" t="s">
        <v>738</v>
      </c>
    </row>
    <row r="98" spans="1:65" s="2" customFormat="1" ht="10.199999999999999">
      <c r="A98" s="35"/>
      <c r="B98" s="36"/>
      <c r="C98" s="37"/>
      <c r="D98" s="190" t="s">
        <v>146</v>
      </c>
      <c r="E98" s="37"/>
      <c r="F98" s="191" t="s">
        <v>739</v>
      </c>
      <c r="G98" s="37"/>
      <c r="H98" s="37"/>
      <c r="I98" s="192"/>
      <c r="J98" s="37"/>
      <c r="K98" s="37"/>
      <c r="L98" s="40"/>
      <c r="M98" s="193"/>
      <c r="N98" s="194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146</v>
      </c>
      <c r="AU98" s="18" t="s">
        <v>77</v>
      </c>
    </row>
    <row r="99" spans="1:65" s="12" customFormat="1" ht="22.8" customHeight="1">
      <c r="B99" s="160"/>
      <c r="C99" s="161"/>
      <c r="D99" s="162" t="s">
        <v>71</v>
      </c>
      <c r="E99" s="174" t="s">
        <v>740</v>
      </c>
      <c r="F99" s="174" t="s">
        <v>741</v>
      </c>
      <c r="G99" s="161"/>
      <c r="H99" s="161"/>
      <c r="I99" s="164"/>
      <c r="J99" s="175">
        <f>BK99</f>
        <v>0</v>
      </c>
      <c r="K99" s="161"/>
      <c r="L99" s="166"/>
      <c r="M99" s="167"/>
      <c r="N99" s="168"/>
      <c r="O99" s="168"/>
      <c r="P99" s="169">
        <f>SUM(P100:P101)</f>
        <v>0</v>
      </c>
      <c r="Q99" s="168"/>
      <c r="R99" s="169">
        <f>SUM(R100:R101)</f>
        <v>0</v>
      </c>
      <c r="S99" s="168"/>
      <c r="T99" s="170">
        <f>SUM(T100:T101)</f>
        <v>0</v>
      </c>
      <c r="AR99" s="171" t="s">
        <v>169</v>
      </c>
      <c r="AT99" s="172" t="s">
        <v>71</v>
      </c>
      <c r="AU99" s="172" t="s">
        <v>77</v>
      </c>
      <c r="AY99" s="171" t="s">
        <v>138</v>
      </c>
      <c r="BK99" s="173">
        <f>SUM(BK100:BK101)</f>
        <v>0</v>
      </c>
    </row>
    <row r="100" spans="1:65" s="2" customFormat="1" ht="16.5" customHeight="1">
      <c r="A100" s="35"/>
      <c r="B100" s="36"/>
      <c r="C100" s="176" t="s">
        <v>176</v>
      </c>
      <c r="D100" s="176" t="s">
        <v>140</v>
      </c>
      <c r="E100" s="177" t="s">
        <v>742</v>
      </c>
      <c r="F100" s="178" t="s">
        <v>743</v>
      </c>
      <c r="G100" s="179" t="s">
        <v>648</v>
      </c>
      <c r="H100" s="180">
        <v>1</v>
      </c>
      <c r="I100" s="181"/>
      <c r="J100" s="182">
        <f>ROUND(I100*H100,2)</f>
        <v>0</v>
      </c>
      <c r="K100" s="183"/>
      <c r="L100" s="40"/>
      <c r="M100" s="184" t="s">
        <v>19</v>
      </c>
      <c r="N100" s="185" t="s">
        <v>43</v>
      </c>
      <c r="O100" s="65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8" t="s">
        <v>729</v>
      </c>
      <c r="AT100" s="188" t="s">
        <v>140</v>
      </c>
      <c r="AU100" s="188" t="s">
        <v>81</v>
      </c>
      <c r="AY100" s="18" t="s">
        <v>138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8" t="s">
        <v>77</v>
      </c>
      <c r="BK100" s="189">
        <f>ROUND(I100*H100,2)</f>
        <v>0</v>
      </c>
      <c r="BL100" s="18" t="s">
        <v>729</v>
      </c>
      <c r="BM100" s="188" t="s">
        <v>744</v>
      </c>
    </row>
    <row r="101" spans="1:65" s="2" customFormat="1" ht="16.5" customHeight="1">
      <c r="A101" s="35"/>
      <c r="B101" s="36"/>
      <c r="C101" s="176" t="s">
        <v>183</v>
      </c>
      <c r="D101" s="176" t="s">
        <v>140</v>
      </c>
      <c r="E101" s="177" t="s">
        <v>745</v>
      </c>
      <c r="F101" s="178" t="s">
        <v>746</v>
      </c>
      <c r="G101" s="179" t="s">
        <v>648</v>
      </c>
      <c r="H101" s="180">
        <v>1</v>
      </c>
      <c r="I101" s="181"/>
      <c r="J101" s="182">
        <f>ROUND(I101*H101,2)</f>
        <v>0</v>
      </c>
      <c r="K101" s="183"/>
      <c r="L101" s="40"/>
      <c r="M101" s="184" t="s">
        <v>19</v>
      </c>
      <c r="N101" s="185" t="s">
        <v>43</v>
      </c>
      <c r="O101" s="65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8" t="s">
        <v>729</v>
      </c>
      <c r="AT101" s="188" t="s">
        <v>140</v>
      </c>
      <c r="AU101" s="188" t="s">
        <v>81</v>
      </c>
      <c r="AY101" s="18" t="s">
        <v>138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8" t="s">
        <v>77</v>
      </c>
      <c r="BK101" s="189">
        <f>ROUND(I101*H101,2)</f>
        <v>0</v>
      </c>
      <c r="BL101" s="18" t="s">
        <v>729</v>
      </c>
      <c r="BM101" s="188" t="s">
        <v>747</v>
      </c>
    </row>
    <row r="102" spans="1:65" s="12" customFormat="1" ht="22.8" customHeight="1">
      <c r="B102" s="160"/>
      <c r="C102" s="161"/>
      <c r="D102" s="162" t="s">
        <v>71</v>
      </c>
      <c r="E102" s="174" t="s">
        <v>748</v>
      </c>
      <c r="F102" s="174" t="s">
        <v>749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SUM(P103:P107)</f>
        <v>0</v>
      </c>
      <c r="Q102" s="168"/>
      <c r="R102" s="169">
        <f>SUM(R103:R107)</f>
        <v>0</v>
      </c>
      <c r="S102" s="168"/>
      <c r="T102" s="170">
        <f>SUM(T103:T107)</f>
        <v>0</v>
      </c>
      <c r="AR102" s="171" t="s">
        <v>169</v>
      </c>
      <c r="AT102" s="172" t="s">
        <v>71</v>
      </c>
      <c r="AU102" s="172" t="s">
        <v>77</v>
      </c>
      <c r="AY102" s="171" t="s">
        <v>138</v>
      </c>
      <c r="BK102" s="173">
        <f>SUM(BK103:BK107)</f>
        <v>0</v>
      </c>
    </row>
    <row r="103" spans="1:65" s="2" customFormat="1" ht="16.5" customHeight="1">
      <c r="A103" s="35"/>
      <c r="B103" s="36"/>
      <c r="C103" s="176" t="s">
        <v>190</v>
      </c>
      <c r="D103" s="176" t="s">
        <v>140</v>
      </c>
      <c r="E103" s="177" t="s">
        <v>750</v>
      </c>
      <c r="F103" s="178" t="s">
        <v>751</v>
      </c>
      <c r="G103" s="179" t="s">
        <v>733</v>
      </c>
      <c r="H103" s="180">
        <v>1</v>
      </c>
      <c r="I103" s="181"/>
      <c r="J103" s="182">
        <f>ROUND(I103*H103,2)</f>
        <v>0</v>
      </c>
      <c r="K103" s="183"/>
      <c r="L103" s="40"/>
      <c r="M103" s="184" t="s">
        <v>19</v>
      </c>
      <c r="N103" s="185" t="s">
        <v>43</v>
      </c>
      <c r="O103" s="65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8" t="s">
        <v>729</v>
      </c>
      <c r="AT103" s="188" t="s">
        <v>140</v>
      </c>
      <c r="AU103" s="188" t="s">
        <v>81</v>
      </c>
      <c r="AY103" s="18" t="s">
        <v>138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8" t="s">
        <v>77</v>
      </c>
      <c r="BK103" s="189">
        <f>ROUND(I103*H103,2)</f>
        <v>0</v>
      </c>
      <c r="BL103" s="18" t="s">
        <v>729</v>
      </c>
      <c r="BM103" s="188" t="s">
        <v>752</v>
      </c>
    </row>
    <row r="104" spans="1:65" s="2" customFormat="1" ht="10.199999999999999">
      <c r="A104" s="35"/>
      <c r="B104" s="36"/>
      <c r="C104" s="37"/>
      <c r="D104" s="190" t="s">
        <v>146</v>
      </c>
      <c r="E104" s="37"/>
      <c r="F104" s="191" t="s">
        <v>753</v>
      </c>
      <c r="G104" s="37"/>
      <c r="H104" s="37"/>
      <c r="I104" s="192"/>
      <c r="J104" s="37"/>
      <c r="K104" s="37"/>
      <c r="L104" s="40"/>
      <c r="M104" s="193"/>
      <c r="N104" s="19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146</v>
      </c>
      <c r="AU104" s="18" t="s">
        <v>81</v>
      </c>
    </row>
    <row r="105" spans="1:65" s="2" customFormat="1" ht="24.15" customHeight="1">
      <c r="A105" s="35"/>
      <c r="B105" s="36"/>
      <c r="C105" s="176" t="s">
        <v>197</v>
      </c>
      <c r="D105" s="176" t="s">
        <v>140</v>
      </c>
      <c r="E105" s="177" t="s">
        <v>754</v>
      </c>
      <c r="F105" s="178" t="s">
        <v>755</v>
      </c>
      <c r="G105" s="179" t="s">
        <v>648</v>
      </c>
      <c r="H105" s="180">
        <v>1</v>
      </c>
      <c r="I105" s="181"/>
      <c r="J105" s="182">
        <f>ROUND(I105*H105,2)</f>
        <v>0</v>
      </c>
      <c r="K105" s="183"/>
      <c r="L105" s="40"/>
      <c r="M105" s="184" t="s">
        <v>19</v>
      </c>
      <c r="N105" s="185" t="s">
        <v>43</v>
      </c>
      <c r="O105" s="65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8" t="s">
        <v>729</v>
      </c>
      <c r="AT105" s="188" t="s">
        <v>140</v>
      </c>
      <c r="AU105" s="188" t="s">
        <v>81</v>
      </c>
      <c r="AY105" s="18" t="s">
        <v>138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8" t="s">
        <v>77</v>
      </c>
      <c r="BK105" s="189">
        <f>ROUND(I105*H105,2)</f>
        <v>0</v>
      </c>
      <c r="BL105" s="18" t="s">
        <v>729</v>
      </c>
      <c r="BM105" s="188" t="s">
        <v>756</v>
      </c>
    </row>
    <row r="106" spans="1:65" s="2" customFormat="1" ht="16.5" customHeight="1">
      <c r="A106" s="35"/>
      <c r="B106" s="36"/>
      <c r="C106" s="176" t="s">
        <v>204</v>
      </c>
      <c r="D106" s="176" t="s">
        <v>140</v>
      </c>
      <c r="E106" s="177" t="s">
        <v>757</v>
      </c>
      <c r="F106" s="178" t="s">
        <v>758</v>
      </c>
      <c r="G106" s="179" t="s">
        <v>733</v>
      </c>
      <c r="H106" s="180">
        <v>1</v>
      </c>
      <c r="I106" s="181"/>
      <c r="J106" s="182">
        <f>ROUND(I106*H106,2)</f>
        <v>0</v>
      </c>
      <c r="K106" s="183"/>
      <c r="L106" s="40"/>
      <c r="M106" s="184" t="s">
        <v>19</v>
      </c>
      <c r="N106" s="185" t="s">
        <v>43</v>
      </c>
      <c r="O106" s="65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8" t="s">
        <v>729</v>
      </c>
      <c r="AT106" s="188" t="s">
        <v>140</v>
      </c>
      <c r="AU106" s="188" t="s">
        <v>81</v>
      </c>
      <c r="AY106" s="18" t="s">
        <v>138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8" t="s">
        <v>77</v>
      </c>
      <c r="BK106" s="189">
        <f>ROUND(I106*H106,2)</f>
        <v>0</v>
      </c>
      <c r="BL106" s="18" t="s">
        <v>729</v>
      </c>
      <c r="BM106" s="188" t="s">
        <v>759</v>
      </c>
    </row>
    <row r="107" spans="1:65" s="2" customFormat="1" ht="10.199999999999999">
      <c r="A107" s="35"/>
      <c r="B107" s="36"/>
      <c r="C107" s="37"/>
      <c r="D107" s="190" t="s">
        <v>146</v>
      </c>
      <c r="E107" s="37"/>
      <c r="F107" s="191" t="s">
        <v>760</v>
      </c>
      <c r="G107" s="37"/>
      <c r="H107" s="37"/>
      <c r="I107" s="192"/>
      <c r="J107" s="37"/>
      <c r="K107" s="37"/>
      <c r="L107" s="40"/>
      <c r="M107" s="193"/>
      <c r="N107" s="194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146</v>
      </c>
      <c r="AU107" s="18" t="s">
        <v>81</v>
      </c>
    </row>
    <row r="108" spans="1:65" s="12" customFormat="1" ht="22.8" customHeight="1">
      <c r="B108" s="160"/>
      <c r="C108" s="161"/>
      <c r="D108" s="162" t="s">
        <v>71</v>
      </c>
      <c r="E108" s="174" t="s">
        <v>761</v>
      </c>
      <c r="F108" s="174" t="s">
        <v>762</v>
      </c>
      <c r="G108" s="161"/>
      <c r="H108" s="161"/>
      <c r="I108" s="164"/>
      <c r="J108" s="175">
        <f>BK108</f>
        <v>0</v>
      </c>
      <c r="K108" s="161"/>
      <c r="L108" s="166"/>
      <c r="M108" s="167"/>
      <c r="N108" s="168"/>
      <c r="O108" s="168"/>
      <c r="P108" s="169">
        <f>P109</f>
        <v>0</v>
      </c>
      <c r="Q108" s="168"/>
      <c r="R108" s="169">
        <f>R109</f>
        <v>0</v>
      </c>
      <c r="S108" s="168"/>
      <c r="T108" s="170">
        <f>T109</f>
        <v>0</v>
      </c>
      <c r="AR108" s="171" t="s">
        <v>169</v>
      </c>
      <c r="AT108" s="172" t="s">
        <v>71</v>
      </c>
      <c r="AU108" s="172" t="s">
        <v>77</v>
      </c>
      <c r="AY108" s="171" t="s">
        <v>138</v>
      </c>
      <c r="BK108" s="173">
        <f>BK109</f>
        <v>0</v>
      </c>
    </row>
    <row r="109" spans="1:65" s="2" customFormat="1" ht="33" customHeight="1">
      <c r="A109" s="35"/>
      <c r="B109" s="36"/>
      <c r="C109" s="176" t="s">
        <v>210</v>
      </c>
      <c r="D109" s="176" t="s">
        <v>140</v>
      </c>
      <c r="E109" s="177" t="s">
        <v>763</v>
      </c>
      <c r="F109" s="178" t="s">
        <v>764</v>
      </c>
      <c r="G109" s="179" t="s">
        <v>648</v>
      </c>
      <c r="H109" s="180">
        <v>1</v>
      </c>
      <c r="I109" s="181"/>
      <c r="J109" s="182">
        <f>ROUND(I109*H109,2)</f>
        <v>0</v>
      </c>
      <c r="K109" s="183"/>
      <c r="L109" s="40"/>
      <c r="M109" s="184" t="s">
        <v>19</v>
      </c>
      <c r="N109" s="185" t="s">
        <v>43</v>
      </c>
      <c r="O109" s="65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8" t="s">
        <v>729</v>
      </c>
      <c r="AT109" s="188" t="s">
        <v>140</v>
      </c>
      <c r="AU109" s="188" t="s">
        <v>81</v>
      </c>
      <c r="AY109" s="18" t="s">
        <v>138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8" t="s">
        <v>77</v>
      </c>
      <c r="BK109" s="189">
        <f>ROUND(I109*H109,2)</f>
        <v>0</v>
      </c>
      <c r="BL109" s="18" t="s">
        <v>729</v>
      </c>
      <c r="BM109" s="188" t="s">
        <v>765</v>
      </c>
    </row>
    <row r="110" spans="1:65" s="12" customFormat="1" ht="22.8" customHeight="1">
      <c r="B110" s="160"/>
      <c r="C110" s="161"/>
      <c r="D110" s="162" t="s">
        <v>71</v>
      </c>
      <c r="E110" s="174" t="s">
        <v>766</v>
      </c>
      <c r="F110" s="174" t="s">
        <v>767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SUM(P111:P114)</f>
        <v>0</v>
      </c>
      <c r="Q110" s="168"/>
      <c r="R110" s="169">
        <f>SUM(R111:R114)</f>
        <v>0</v>
      </c>
      <c r="S110" s="168"/>
      <c r="T110" s="170">
        <f>SUM(T111:T114)</f>
        <v>0</v>
      </c>
      <c r="AR110" s="171" t="s">
        <v>169</v>
      </c>
      <c r="AT110" s="172" t="s">
        <v>71</v>
      </c>
      <c r="AU110" s="172" t="s">
        <v>77</v>
      </c>
      <c r="AY110" s="171" t="s">
        <v>138</v>
      </c>
      <c r="BK110" s="173">
        <f>SUM(BK111:BK114)</f>
        <v>0</v>
      </c>
    </row>
    <row r="111" spans="1:65" s="2" customFormat="1" ht="16.5" customHeight="1">
      <c r="A111" s="35"/>
      <c r="B111" s="36"/>
      <c r="C111" s="176" t="s">
        <v>216</v>
      </c>
      <c r="D111" s="176" t="s">
        <v>140</v>
      </c>
      <c r="E111" s="177" t="s">
        <v>768</v>
      </c>
      <c r="F111" s="178" t="s">
        <v>769</v>
      </c>
      <c r="G111" s="179" t="s">
        <v>733</v>
      </c>
      <c r="H111" s="180">
        <v>1</v>
      </c>
      <c r="I111" s="181"/>
      <c r="J111" s="182">
        <f>ROUND(I111*H111,2)</f>
        <v>0</v>
      </c>
      <c r="K111" s="183"/>
      <c r="L111" s="40"/>
      <c r="M111" s="184" t="s">
        <v>19</v>
      </c>
      <c r="N111" s="185" t="s">
        <v>43</v>
      </c>
      <c r="O111" s="65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8" t="s">
        <v>729</v>
      </c>
      <c r="AT111" s="188" t="s">
        <v>140</v>
      </c>
      <c r="AU111" s="188" t="s">
        <v>81</v>
      </c>
      <c r="AY111" s="18" t="s">
        <v>138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8" t="s">
        <v>77</v>
      </c>
      <c r="BK111" s="189">
        <f>ROUND(I111*H111,2)</f>
        <v>0</v>
      </c>
      <c r="BL111" s="18" t="s">
        <v>729</v>
      </c>
      <c r="BM111" s="188" t="s">
        <v>770</v>
      </c>
    </row>
    <row r="112" spans="1:65" s="2" customFormat="1" ht="10.199999999999999">
      <c r="A112" s="35"/>
      <c r="B112" s="36"/>
      <c r="C112" s="37"/>
      <c r="D112" s="190" t="s">
        <v>146</v>
      </c>
      <c r="E112" s="37"/>
      <c r="F112" s="191" t="s">
        <v>771</v>
      </c>
      <c r="G112" s="37"/>
      <c r="H112" s="37"/>
      <c r="I112" s="192"/>
      <c r="J112" s="37"/>
      <c r="K112" s="37"/>
      <c r="L112" s="40"/>
      <c r="M112" s="193"/>
      <c r="N112" s="194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146</v>
      </c>
      <c r="AU112" s="18" t="s">
        <v>81</v>
      </c>
    </row>
    <row r="113" spans="1:65" s="2" customFormat="1" ht="16.5" customHeight="1">
      <c r="A113" s="35"/>
      <c r="B113" s="36"/>
      <c r="C113" s="176" t="s">
        <v>221</v>
      </c>
      <c r="D113" s="176" t="s">
        <v>140</v>
      </c>
      <c r="E113" s="177" t="s">
        <v>772</v>
      </c>
      <c r="F113" s="178" t="s">
        <v>773</v>
      </c>
      <c r="G113" s="179" t="s">
        <v>733</v>
      </c>
      <c r="H113" s="180">
        <v>1</v>
      </c>
      <c r="I113" s="181"/>
      <c r="J113" s="182">
        <f>ROUND(I113*H113,2)</f>
        <v>0</v>
      </c>
      <c r="K113" s="183"/>
      <c r="L113" s="40"/>
      <c r="M113" s="184" t="s">
        <v>19</v>
      </c>
      <c r="N113" s="185" t="s">
        <v>43</v>
      </c>
      <c r="O113" s="65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8" t="s">
        <v>729</v>
      </c>
      <c r="AT113" s="188" t="s">
        <v>140</v>
      </c>
      <c r="AU113" s="188" t="s">
        <v>81</v>
      </c>
      <c r="AY113" s="18" t="s">
        <v>138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8" t="s">
        <v>77</v>
      </c>
      <c r="BK113" s="189">
        <f>ROUND(I113*H113,2)</f>
        <v>0</v>
      </c>
      <c r="BL113" s="18" t="s">
        <v>729</v>
      </c>
      <c r="BM113" s="188" t="s">
        <v>774</v>
      </c>
    </row>
    <row r="114" spans="1:65" s="2" customFormat="1" ht="10.199999999999999">
      <c r="A114" s="35"/>
      <c r="B114" s="36"/>
      <c r="C114" s="37"/>
      <c r="D114" s="190" t="s">
        <v>146</v>
      </c>
      <c r="E114" s="37"/>
      <c r="F114" s="191" t="s">
        <v>775</v>
      </c>
      <c r="G114" s="37"/>
      <c r="H114" s="37"/>
      <c r="I114" s="192"/>
      <c r="J114" s="37"/>
      <c r="K114" s="37"/>
      <c r="L114" s="40"/>
      <c r="M114" s="247"/>
      <c r="N114" s="248"/>
      <c r="O114" s="244"/>
      <c r="P114" s="244"/>
      <c r="Q114" s="244"/>
      <c r="R114" s="244"/>
      <c r="S114" s="244"/>
      <c r="T114" s="249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146</v>
      </c>
      <c r="AU114" s="18" t="s">
        <v>81</v>
      </c>
    </row>
    <row r="115" spans="1:65" s="2" customFormat="1" ht="6.9" customHeight="1">
      <c r="A115" s="35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0"/>
      <c r="M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</sheetData>
  <sheetProtection algorithmName="SHA-512" hashValue="uF3vU2ITGXjYV2rHymm4ihKUYonoaoDxXVkqBUT2Mg/YgnGW3rs3qnQUfVe+MgXYt76ZuEE3g+X8ah4hS99kfw==" saltValue="Hzu6UQQJveBBiaJhW/+aN8JaH0WmP9TBop6gZv4Zjc1EPE48D1pGpHSPZ7zTZOPamCwTFZoW1d6cD7NYyIrkWg==" spinCount="100000" sheet="1" objects="1" scenarios="1" formatColumns="0" formatRows="0" autoFilter="0"/>
  <autoFilter ref="C86:K11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6" r:id="rId1"/>
    <hyperlink ref="F98" r:id="rId2"/>
    <hyperlink ref="F104" r:id="rId3"/>
    <hyperlink ref="F107" r:id="rId4"/>
    <hyperlink ref="F112" r:id="rId5"/>
    <hyperlink ref="F114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3"/>
      <c r="C3" s="104"/>
      <c r="D3" s="104"/>
      <c r="E3" s="104"/>
      <c r="F3" s="104"/>
      <c r="G3" s="104"/>
      <c r="H3" s="21"/>
    </row>
    <row r="4" spans="1:8" s="1" customFormat="1" ht="24.9" customHeight="1">
      <c r="B4" s="21"/>
      <c r="C4" s="105" t="s">
        <v>776</v>
      </c>
      <c r="H4" s="21"/>
    </row>
    <row r="5" spans="1:8" s="1" customFormat="1" ht="12" customHeight="1">
      <c r="B5" s="21"/>
      <c r="C5" s="250" t="s">
        <v>13</v>
      </c>
      <c r="D5" s="391" t="s">
        <v>14</v>
      </c>
      <c r="E5" s="384"/>
      <c r="F5" s="384"/>
      <c r="H5" s="21"/>
    </row>
    <row r="6" spans="1:8" s="1" customFormat="1" ht="36.9" customHeight="1">
      <c r="B6" s="21"/>
      <c r="C6" s="251" t="s">
        <v>16</v>
      </c>
      <c r="D6" s="395" t="s">
        <v>17</v>
      </c>
      <c r="E6" s="384"/>
      <c r="F6" s="384"/>
      <c r="H6" s="21"/>
    </row>
    <row r="7" spans="1:8" s="1" customFormat="1" ht="16.5" customHeight="1">
      <c r="B7" s="21"/>
      <c r="C7" s="107" t="s">
        <v>23</v>
      </c>
      <c r="D7" s="110" t="str">
        <f>'Rekapitulace stavby'!AN8</f>
        <v>24. 5. 2022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48"/>
      <c r="B9" s="252"/>
      <c r="C9" s="253" t="s">
        <v>53</v>
      </c>
      <c r="D9" s="254" t="s">
        <v>54</v>
      </c>
      <c r="E9" s="254" t="s">
        <v>125</v>
      </c>
      <c r="F9" s="255" t="s">
        <v>777</v>
      </c>
      <c r="G9" s="148"/>
      <c r="H9" s="252"/>
    </row>
    <row r="10" spans="1:8" s="2" customFormat="1" ht="26.4" customHeight="1">
      <c r="A10" s="35"/>
      <c r="B10" s="40"/>
      <c r="C10" s="256" t="s">
        <v>778</v>
      </c>
      <c r="D10" s="256" t="s">
        <v>78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57" t="s">
        <v>87</v>
      </c>
      <c r="D11" s="258" t="s">
        <v>88</v>
      </c>
      <c r="E11" s="259" t="s">
        <v>89</v>
      </c>
      <c r="F11" s="260">
        <v>2616.4</v>
      </c>
      <c r="G11" s="35"/>
      <c r="H11" s="40"/>
    </row>
    <row r="12" spans="1:8" s="2" customFormat="1" ht="16.8" customHeight="1">
      <c r="A12" s="35"/>
      <c r="B12" s="40"/>
      <c r="C12" s="261" t="s">
        <v>87</v>
      </c>
      <c r="D12" s="261" t="s">
        <v>779</v>
      </c>
      <c r="E12" s="18" t="s">
        <v>19</v>
      </c>
      <c r="F12" s="262">
        <v>2616.4</v>
      </c>
      <c r="G12" s="35"/>
      <c r="H12" s="40"/>
    </row>
    <row r="13" spans="1:8" s="2" customFormat="1" ht="16.8" customHeight="1">
      <c r="A13" s="35"/>
      <c r="B13" s="40"/>
      <c r="C13" s="263" t="s">
        <v>780</v>
      </c>
      <c r="D13" s="35"/>
      <c r="E13" s="35"/>
      <c r="F13" s="35"/>
      <c r="G13" s="35"/>
      <c r="H13" s="40"/>
    </row>
    <row r="14" spans="1:8" s="2" customFormat="1" ht="16.8" customHeight="1">
      <c r="A14" s="35"/>
      <c r="B14" s="40"/>
      <c r="C14" s="261" t="s">
        <v>302</v>
      </c>
      <c r="D14" s="261" t="s">
        <v>781</v>
      </c>
      <c r="E14" s="18" t="s">
        <v>89</v>
      </c>
      <c r="F14" s="262">
        <v>1569.84</v>
      </c>
      <c r="G14" s="35"/>
      <c r="H14" s="40"/>
    </row>
    <row r="15" spans="1:8" s="2" customFormat="1" ht="16.8" customHeight="1">
      <c r="A15" s="35"/>
      <c r="B15" s="40"/>
      <c r="C15" s="261" t="s">
        <v>155</v>
      </c>
      <c r="D15" s="261" t="s">
        <v>782</v>
      </c>
      <c r="E15" s="18" t="s">
        <v>89</v>
      </c>
      <c r="F15" s="262">
        <v>3139.1</v>
      </c>
      <c r="G15" s="35"/>
      <c r="H15" s="40"/>
    </row>
    <row r="16" spans="1:8" s="2" customFormat="1" ht="20.399999999999999">
      <c r="A16" s="35"/>
      <c r="B16" s="40"/>
      <c r="C16" s="261" t="s">
        <v>177</v>
      </c>
      <c r="D16" s="261" t="s">
        <v>783</v>
      </c>
      <c r="E16" s="18" t="s">
        <v>89</v>
      </c>
      <c r="F16" s="262">
        <v>1569.84</v>
      </c>
      <c r="G16" s="35"/>
      <c r="H16" s="40"/>
    </row>
    <row r="17" spans="1:8" s="2" customFormat="1" ht="20.399999999999999">
      <c r="A17" s="35"/>
      <c r="B17" s="40"/>
      <c r="C17" s="261" t="s">
        <v>191</v>
      </c>
      <c r="D17" s="261" t="s">
        <v>784</v>
      </c>
      <c r="E17" s="18" t="s">
        <v>104</v>
      </c>
      <c r="F17" s="262">
        <v>621.18600000000004</v>
      </c>
      <c r="G17" s="35"/>
      <c r="H17" s="40"/>
    </row>
    <row r="18" spans="1:8" s="2" customFormat="1" ht="20.399999999999999">
      <c r="A18" s="35"/>
      <c r="B18" s="40"/>
      <c r="C18" s="261" t="s">
        <v>211</v>
      </c>
      <c r="D18" s="261" t="s">
        <v>785</v>
      </c>
      <c r="E18" s="18" t="s">
        <v>104</v>
      </c>
      <c r="F18" s="262">
        <v>621.18600000000004</v>
      </c>
      <c r="G18" s="35"/>
      <c r="H18" s="40"/>
    </row>
    <row r="19" spans="1:8" s="2" customFormat="1" ht="16.8" customHeight="1">
      <c r="A19" s="35"/>
      <c r="B19" s="40"/>
      <c r="C19" s="261" t="s">
        <v>265</v>
      </c>
      <c r="D19" s="261" t="s">
        <v>786</v>
      </c>
      <c r="E19" s="18" t="s">
        <v>89</v>
      </c>
      <c r="F19" s="262">
        <v>2222.04</v>
      </c>
      <c r="G19" s="35"/>
      <c r="H19" s="40"/>
    </row>
    <row r="20" spans="1:8" s="2" customFormat="1" ht="16.8" customHeight="1">
      <c r="A20" s="35"/>
      <c r="B20" s="40"/>
      <c r="C20" s="261" t="s">
        <v>283</v>
      </c>
      <c r="D20" s="261" t="s">
        <v>787</v>
      </c>
      <c r="E20" s="18" t="s">
        <v>89</v>
      </c>
      <c r="F20" s="262">
        <v>3420</v>
      </c>
      <c r="G20" s="35"/>
      <c r="H20" s="40"/>
    </row>
    <row r="21" spans="1:8" s="2" customFormat="1" ht="16.8" customHeight="1">
      <c r="A21" s="35"/>
      <c r="B21" s="40"/>
      <c r="C21" s="261" t="s">
        <v>296</v>
      </c>
      <c r="D21" s="261" t="s">
        <v>788</v>
      </c>
      <c r="E21" s="18" t="s">
        <v>89</v>
      </c>
      <c r="F21" s="262">
        <v>1046.56</v>
      </c>
      <c r="G21" s="35"/>
      <c r="H21" s="40"/>
    </row>
    <row r="22" spans="1:8" s="2" customFormat="1" ht="16.8" customHeight="1">
      <c r="A22" s="35"/>
      <c r="B22" s="40"/>
      <c r="C22" s="261" t="s">
        <v>308</v>
      </c>
      <c r="D22" s="261" t="s">
        <v>789</v>
      </c>
      <c r="E22" s="18" t="s">
        <v>89</v>
      </c>
      <c r="F22" s="262">
        <v>2616.4</v>
      </c>
      <c r="G22" s="35"/>
      <c r="H22" s="40"/>
    </row>
    <row r="23" spans="1:8" s="2" customFormat="1" ht="16.8" customHeight="1">
      <c r="A23" s="35"/>
      <c r="B23" s="40"/>
      <c r="C23" s="261" t="s">
        <v>313</v>
      </c>
      <c r="D23" s="261" t="s">
        <v>790</v>
      </c>
      <c r="E23" s="18" t="s">
        <v>89</v>
      </c>
      <c r="F23" s="262">
        <v>2616.4</v>
      </c>
      <c r="G23" s="35"/>
      <c r="H23" s="40"/>
    </row>
    <row r="24" spans="1:8" s="2" customFormat="1" ht="20.399999999999999">
      <c r="A24" s="35"/>
      <c r="B24" s="40"/>
      <c r="C24" s="261" t="s">
        <v>318</v>
      </c>
      <c r="D24" s="261" t="s">
        <v>791</v>
      </c>
      <c r="E24" s="18" t="s">
        <v>89</v>
      </c>
      <c r="F24" s="262">
        <v>2616.4</v>
      </c>
      <c r="G24" s="35"/>
      <c r="H24" s="40"/>
    </row>
    <row r="25" spans="1:8" s="2" customFormat="1" ht="16.8" customHeight="1">
      <c r="A25" s="35"/>
      <c r="B25" s="40"/>
      <c r="C25" s="257" t="s">
        <v>91</v>
      </c>
      <c r="D25" s="258" t="s">
        <v>92</v>
      </c>
      <c r="E25" s="259" t="s">
        <v>89</v>
      </c>
      <c r="F25" s="260">
        <v>149.5</v>
      </c>
      <c r="G25" s="35"/>
      <c r="H25" s="40"/>
    </row>
    <row r="26" spans="1:8" s="2" customFormat="1" ht="16.8" customHeight="1">
      <c r="A26" s="35"/>
      <c r="B26" s="40"/>
      <c r="C26" s="261" t="s">
        <v>19</v>
      </c>
      <c r="D26" s="261" t="s">
        <v>327</v>
      </c>
      <c r="E26" s="18" t="s">
        <v>19</v>
      </c>
      <c r="F26" s="262">
        <v>0</v>
      </c>
      <c r="G26" s="35"/>
      <c r="H26" s="40"/>
    </row>
    <row r="27" spans="1:8" s="2" customFormat="1" ht="16.8" customHeight="1">
      <c r="A27" s="35"/>
      <c r="B27" s="40"/>
      <c r="C27" s="261" t="s">
        <v>19</v>
      </c>
      <c r="D27" s="261" t="s">
        <v>328</v>
      </c>
      <c r="E27" s="18" t="s">
        <v>19</v>
      </c>
      <c r="F27" s="262">
        <v>25.3</v>
      </c>
      <c r="G27" s="35"/>
      <c r="H27" s="40"/>
    </row>
    <row r="28" spans="1:8" s="2" customFormat="1" ht="16.8" customHeight="1">
      <c r="A28" s="35"/>
      <c r="B28" s="40"/>
      <c r="C28" s="261" t="s">
        <v>19</v>
      </c>
      <c r="D28" s="261" t="s">
        <v>329</v>
      </c>
      <c r="E28" s="18" t="s">
        <v>19</v>
      </c>
      <c r="F28" s="262">
        <v>87.6</v>
      </c>
      <c r="G28" s="35"/>
      <c r="H28" s="40"/>
    </row>
    <row r="29" spans="1:8" s="2" customFormat="1" ht="16.8" customHeight="1">
      <c r="A29" s="35"/>
      <c r="B29" s="40"/>
      <c r="C29" s="261" t="s">
        <v>19</v>
      </c>
      <c r="D29" s="261" t="s">
        <v>330</v>
      </c>
      <c r="E29" s="18" t="s">
        <v>19</v>
      </c>
      <c r="F29" s="262">
        <v>36.6</v>
      </c>
      <c r="G29" s="35"/>
      <c r="H29" s="40"/>
    </row>
    <row r="30" spans="1:8" s="2" customFormat="1" ht="16.8" customHeight="1">
      <c r="A30" s="35"/>
      <c r="B30" s="40"/>
      <c r="C30" s="261" t="s">
        <v>91</v>
      </c>
      <c r="D30" s="261" t="s">
        <v>168</v>
      </c>
      <c r="E30" s="18" t="s">
        <v>19</v>
      </c>
      <c r="F30" s="262">
        <v>149.5</v>
      </c>
      <c r="G30" s="35"/>
      <c r="H30" s="40"/>
    </row>
    <row r="31" spans="1:8" s="2" customFormat="1" ht="16.8" customHeight="1">
      <c r="A31" s="35"/>
      <c r="B31" s="40"/>
      <c r="C31" s="263" t="s">
        <v>780</v>
      </c>
      <c r="D31" s="35"/>
      <c r="E31" s="35"/>
      <c r="F31" s="35"/>
      <c r="G31" s="35"/>
      <c r="H31" s="40"/>
    </row>
    <row r="32" spans="1:8" s="2" customFormat="1" ht="16.8" customHeight="1">
      <c r="A32" s="35"/>
      <c r="B32" s="40"/>
      <c r="C32" s="261" t="s">
        <v>323</v>
      </c>
      <c r="D32" s="261" t="s">
        <v>792</v>
      </c>
      <c r="E32" s="18" t="s">
        <v>89</v>
      </c>
      <c r="F32" s="262">
        <v>149.5</v>
      </c>
      <c r="G32" s="35"/>
      <c r="H32" s="40"/>
    </row>
    <row r="33" spans="1:8" s="2" customFormat="1" ht="16.8" customHeight="1">
      <c r="A33" s="35"/>
      <c r="B33" s="40"/>
      <c r="C33" s="261" t="s">
        <v>283</v>
      </c>
      <c r="D33" s="261" t="s">
        <v>787</v>
      </c>
      <c r="E33" s="18" t="s">
        <v>89</v>
      </c>
      <c r="F33" s="262">
        <v>3420</v>
      </c>
      <c r="G33" s="35"/>
      <c r="H33" s="40"/>
    </row>
    <row r="34" spans="1:8" s="2" customFormat="1" ht="16.8" customHeight="1">
      <c r="A34" s="35"/>
      <c r="B34" s="40"/>
      <c r="C34" s="261" t="s">
        <v>332</v>
      </c>
      <c r="D34" s="261" t="s">
        <v>333</v>
      </c>
      <c r="E34" s="18" t="s">
        <v>89</v>
      </c>
      <c r="F34" s="262">
        <v>146.98099999999999</v>
      </c>
      <c r="G34" s="35"/>
      <c r="H34" s="40"/>
    </row>
    <row r="35" spans="1:8" s="2" customFormat="1" ht="16.8" customHeight="1">
      <c r="A35" s="35"/>
      <c r="B35" s="40"/>
      <c r="C35" s="257" t="s">
        <v>98</v>
      </c>
      <c r="D35" s="258" t="s">
        <v>99</v>
      </c>
      <c r="E35" s="259" t="s">
        <v>100</v>
      </c>
      <c r="F35" s="260">
        <v>66.599999999999994</v>
      </c>
      <c r="G35" s="35"/>
      <c r="H35" s="40"/>
    </row>
    <row r="36" spans="1:8" s="2" customFormat="1" ht="20.399999999999999">
      <c r="A36" s="35"/>
      <c r="B36" s="40"/>
      <c r="C36" s="261" t="s">
        <v>19</v>
      </c>
      <c r="D36" s="261" t="s">
        <v>384</v>
      </c>
      <c r="E36" s="18" t="s">
        <v>19</v>
      </c>
      <c r="F36" s="262">
        <v>37</v>
      </c>
      <c r="G36" s="35"/>
      <c r="H36" s="40"/>
    </row>
    <row r="37" spans="1:8" s="2" customFormat="1" ht="16.8" customHeight="1">
      <c r="A37" s="35"/>
      <c r="B37" s="40"/>
      <c r="C37" s="261" t="s">
        <v>19</v>
      </c>
      <c r="D37" s="261" t="s">
        <v>385</v>
      </c>
      <c r="E37" s="18" t="s">
        <v>19</v>
      </c>
      <c r="F37" s="262">
        <v>29.6</v>
      </c>
      <c r="G37" s="35"/>
      <c r="H37" s="40"/>
    </row>
    <row r="38" spans="1:8" s="2" customFormat="1" ht="16.8" customHeight="1">
      <c r="A38" s="35"/>
      <c r="B38" s="40"/>
      <c r="C38" s="261" t="s">
        <v>98</v>
      </c>
      <c r="D38" s="261" t="s">
        <v>168</v>
      </c>
      <c r="E38" s="18" t="s">
        <v>19</v>
      </c>
      <c r="F38" s="262">
        <v>66.599999999999994</v>
      </c>
      <c r="G38" s="35"/>
      <c r="H38" s="40"/>
    </row>
    <row r="39" spans="1:8" s="2" customFormat="1" ht="16.8" customHeight="1">
      <c r="A39" s="35"/>
      <c r="B39" s="40"/>
      <c r="C39" s="263" t="s">
        <v>780</v>
      </c>
      <c r="D39" s="35"/>
      <c r="E39" s="35"/>
      <c r="F39" s="35"/>
      <c r="G39" s="35"/>
      <c r="H39" s="40"/>
    </row>
    <row r="40" spans="1:8" s="2" customFormat="1" ht="20.399999999999999">
      <c r="A40" s="35"/>
      <c r="B40" s="40"/>
      <c r="C40" s="261" t="s">
        <v>380</v>
      </c>
      <c r="D40" s="261" t="s">
        <v>793</v>
      </c>
      <c r="E40" s="18" t="s">
        <v>100</v>
      </c>
      <c r="F40" s="262">
        <v>66.599999999999994</v>
      </c>
      <c r="G40" s="35"/>
      <c r="H40" s="40"/>
    </row>
    <row r="41" spans="1:8" s="2" customFormat="1" ht="20.399999999999999">
      <c r="A41" s="35"/>
      <c r="B41" s="40"/>
      <c r="C41" s="261" t="s">
        <v>198</v>
      </c>
      <c r="D41" s="261" t="s">
        <v>794</v>
      </c>
      <c r="E41" s="18" t="s">
        <v>104</v>
      </c>
      <c r="F41" s="262">
        <v>148.72</v>
      </c>
      <c r="G41" s="35"/>
      <c r="H41" s="40"/>
    </row>
    <row r="42" spans="1:8" s="2" customFormat="1" ht="16.8" customHeight="1">
      <c r="A42" s="35"/>
      <c r="B42" s="40"/>
      <c r="C42" s="261" t="s">
        <v>228</v>
      </c>
      <c r="D42" s="261" t="s">
        <v>795</v>
      </c>
      <c r="E42" s="18" t="s">
        <v>104</v>
      </c>
      <c r="F42" s="262">
        <v>50.616</v>
      </c>
      <c r="G42" s="35"/>
      <c r="H42" s="40"/>
    </row>
    <row r="43" spans="1:8" s="2" customFormat="1" ht="16.8" customHeight="1">
      <c r="A43" s="35"/>
      <c r="B43" s="40"/>
      <c r="C43" s="261" t="s">
        <v>234</v>
      </c>
      <c r="D43" s="261" t="s">
        <v>796</v>
      </c>
      <c r="E43" s="18" t="s">
        <v>104</v>
      </c>
      <c r="F43" s="262">
        <v>23.975999999999999</v>
      </c>
      <c r="G43" s="35"/>
      <c r="H43" s="40"/>
    </row>
    <row r="44" spans="1:8" s="2" customFormat="1" ht="16.8" customHeight="1">
      <c r="A44" s="35"/>
      <c r="B44" s="40"/>
      <c r="C44" s="261" t="s">
        <v>277</v>
      </c>
      <c r="D44" s="261" t="s">
        <v>797</v>
      </c>
      <c r="E44" s="18" t="s">
        <v>104</v>
      </c>
      <c r="F44" s="262">
        <v>5.3280000000000003</v>
      </c>
      <c r="G44" s="35"/>
      <c r="H44" s="40"/>
    </row>
    <row r="45" spans="1:8" s="2" customFormat="1" ht="16.8" customHeight="1">
      <c r="A45" s="35"/>
      <c r="B45" s="40"/>
      <c r="C45" s="261" t="s">
        <v>387</v>
      </c>
      <c r="D45" s="261" t="s">
        <v>388</v>
      </c>
      <c r="E45" s="18" t="s">
        <v>100</v>
      </c>
      <c r="F45" s="262">
        <v>69.930000000000007</v>
      </c>
      <c r="G45" s="35"/>
      <c r="H45" s="40"/>
    </row>
    <row r="46" spans="1:8" s="2" customFormat="1" ht="16.8" customHeight="1">
      <c r="A46" s="35"/>
      <c r="B46" s="40"/>
      <c r="C46" s="257" t="s">
        <v>102</v>
      </c>
      <c r="D46" s="258" t="s">
        <v>103</v>
      </c>
      <c r="E46" s="259" t="s">
        <v>104</v>
      </c>
      <c r="F46" s="260">
        <v>148.72</v>
      </c>
      <c r="G46" s="35"/>
      <c r="H46" s="40"/>
    </row>
    <row r="47" spans="1:8" s="2" customFormat="1" ht="16.8" customHeight="1">
      <c r="A47" s="35"/>
      <c r="B47" s="40"/>
      <c r="C47" s="261" t="s">
        <v>19</v>
      </c>
      <c r="D47" s="261" t="s">
        <v>202</v>
      </c>
      <c r="E47" s="18" t="s">
        <v>19</v>
      </c>
      <c r="F47" s="262">
        <v>68.8</v>
      </c>
      <c r="G47" s="35"/>
      <c r="H47" s="40"/>
    </row>
    <row r="48" spans="1:8" s="2" customFormat="1" ht="16.8" customHeight="1">
      <c r="A48" s="35"/>
      <c r="B48" s="40"/>
      <c r="C48" s="261" t="s">
        <v>19</v>
      </c>
      <c r="D48" s="261" t="s">
        <v>203</v>
      </c>
      <c r="E48" s="18" t="s">
        <v>19</v>
      </c>
      <c r="F48" s="262">
        <v>79.92</v>
      </c>
      <c r="G48" s="35"/>
      <c r="H48" s="40"/>
    </row>
    <row r="49" spans="1:8" s="2" customFormat="1" ht="16.8" customHeight="1">
      <c r="A49" s="35"/>
      <c r="B49" s="40"/>
      <c r="C49" s="261" t="s">
        <v>102</v>
      </c>
      <c r="D49" s="261" t="s">
        <v>168</v>
      </c>
      <c r="E49" s="18" t="s">
        <v>19</v>
      </c>
      <c r="F49" s="262">
        <v>148.72</v>
      </c>
      <c r="G49" s="35"/>
      <c r="H49" s="40"/>
    </row>
    <row r="50" spans="1:8" s="2" customFormat="1" ht="16.8" customHeight="1">
      <c r="A50" s="35"/>
      <c r="B50" s="40"/>
      <c r="C50" s="263" t="s">
        <v>780</v>
      </c>
      <c r="D50" s="35"/>
      <c r="E50" s="35"/>
      <c r="F50" s="35"/>
      <c r="G50" s="35"/>
      <c r="H50" s="40"/>
    </row>
    <row r="51" spans="1:8" s="2" customFormat="1" ht="20.399999999999999">
      <c r="A51" s="35"/>
      <c r="B51" s="40"/>
      <c r="C51" s="261" t="s">
        <v>198</v>
      </c>
      <c r="D51" s="261" t="s">
        <v>794</v>
      </c>
      <c r="E51" s="18" t="s">
        <v>104</v>
      </c>
      <c r="F51" s="262">
        <v>148.72</v>
      </c>
      <c r="G51" s="35"/>
      <c r="H51" s="40"/>
    </row>
    <row r="52" spans="1:8" s="2" customFormat="1" ht="20.399999999999999">
      <c r="A52" s="35"/>
      <c r="B52" s="40"/>
      <c r="C52" s="261" t="s">
        <v>205</v>
      </c>
      <c r="D52" s="261" t="s">
        <v>798</v>
      </c>
      <c r="E52" s="18" t="s">
        <v>104</v>
      </c>
      <c r="F52" s="262">
        <v>98.103999999999999</v>
      </c>
      <c r="G52" s="35"/>
      <c r="H52" s="40"/>
    </row>
    <row r="53" spans="1:8" s="2" customFormat="1" ht="16.8" customHeight="1">
      <c r="A53" s="35"/>
      <c r="B53" s="40"/>
      <c r="C53" s="257" t="s">
        <v>95</v>
      </c>
      <c r="D53" s="258" t="s">
        <v>96</v>
      </c>
      <c r="E53" s="259" t="s">
        <v>89</v>
      </c>
      <c r="F53" s="260">
        <v>652.20000000000005</v>
      </c>
      <c r="G53" s="35"/>
      <c r="H53" s="40"/>
    </row>
    <row r="54" spans="1:8" s="2" customFormat="1" ht="16.8" customHeight="1">
      <c r="A54" s="35"/>
      <c r="B54" s="40"/>
      <c r="C54" s="261" t="s">
        <v>19</v>
      </c>
      <c r="D54" s="261" t="s">
        <v>351</v>
      </c>
      <c r="E54" s="18" t="s">
        <v>19</v>
      </c>
      <c r="F54" s="262">
        <v>0</v>
      </c>
      <c r="G54" s="35"/>
      <c r="H54" s="40"/>
    </row>
    <row r="55" spans="1:8" s="2" customFormat="1" ht="30.6">
      <c r="A55" s="35"/>
      <c r="B55" s="40"/>
      <c r="C55" s="261" t="s">
        <v>19</v>
      </c>
      <c r="D55" s="261" t="s">
        <v>352</v>
      </c>
      <c r="E55" s="18" t="s">
        <v>19</v>
      </c>
      <c r="F55" s="262">
        <v>164.7</v>
      </c>
      <c r="G55" s="35"/>
      <c r="H55" s="40"/>
    </row>
    <row r="56" spans="1:8" s="2" customFormat="1" ht="30.6">
      <c r="A56" s="35"/>
      <c r="B56" s="40"/>
      <c r="C56" s="261" t="s">
        <v>19</v>
      </c>
      <c r="D56" s="261" t="s">
        <v>353</v>
      </c>
      <c r="E56" s="18" t="s">
        <v>19</v>
      </c>
      <c r="F56" s="262">
        <v>487.5</v>
      </c>
      <c r="G56" s="35"/>
      <c r="H56" s="40"/>
    </row>
    <row r="57" spans="1:8" s="2" customFormat="1" ht="16.8" customHeight="1">
      <c r="A57" s="35"/>
      <c r="B57" s="40"/>
      <c r="C57" s="261" t="s">
        <v>95</v>
      </c>
      <c r="D57" s="261" t="s">
        <v>168</v>
      </c>
      <c r="E57" s="18" t="s">
        <v>19</v>
      </c>
      <c r="F57" s="262">
        <v>652.20000000000005</v>
      </c>
      <c r="G57" s="35"/>
      <c r="H57" s="40"/>
    </row>
    <row r="58" spans="1:8" s="2" customFormat="1" ht="16.8" customHeight="1">
      <c r="A58" s="35"/>
      <c r="B58" s="40"/>
      <c r="C58" s="263" t="s">
        <v>780</v>
      </c>
      <c r="D58" s="35"/>
      <c r="E58" s="35"/>
      <c r="F58" s="35"/>
      <c r="G58" s="35"/>
      <c r="H58" s="40"/>
    </row>
    <row r="59" spans="1:8" s="2" customFormat="1" ht="16.8" customHeight="1">
      <c r="A59" s="35"/>
      <c r="B59" s="40"/>
      <c r="C59" s="261" t="s">
        <v>347</v>
      </c>
      <c r="D59" s="261" t="s">
        <v>799</v>
      </c>
      <c r="E59" s="18" t="s">
        <v>89</v>
      </c>
      <c r="F59" s="262">
        <v>652.20000000000005</v>
      </c>
      <c r="G59" s="35"/>
      <c r="H59" s="40"/>
    </row>
    <row r="60" spans="1:8" s="2" customFormat="1" ht="20.399999999999999">
      <c r="A60" s="35"/>
      <c r="B60" s="40"/>
      <c r="C60" s="261" t="s">
        <v>191</v>
      </c>
      <c r="D60" s="261" t="s">
        <v>784</v>
      </c>
      <c r="E60" s="18" t="s">
        <v>104</v>
      </c>
      <c r="F60" s="262">
        <v>621.18600000000004</v>
      </c>
      <c r="G60" s="35"/>
      <c r="H60" s="40"/>
    </row>
    <row r="61" spans="1:8" s="2" customFormat="1" ht="20.399999999999999">
      <c r="A61" s="35"/>
      <c r="B61" s="40"/>
      <c r="C61" s="261" t="s">
        <v>211</v>
      </c>
      <c r="D61" s="261" t="s">
        <v>785</v>
      </c>
      <c r="E61" s="18" t="s">
        <v>104</v>
      </c>
      <c r="F61" s="262">
        <v>621.18600000000004</v>
      </c>
      <c r="G61" s="35"/>
      <c r="H61" s="40"/>
    </row>
    <row r="62" spans="1:8" s="2" customFormat="1" ht="16.8" customHeight="1">
      <c r="A62" s="35"/>
      <c r="B62" s="40"/>
      <c r="C62" s="261" t="s">
        <v>265</v>
      </c>
      <c r="D62" s="261" t="s">
        <v>786</v>
      </c>
      <c r="E62" s="18" t="s">
        <v>89</v>
      </c>
      <c r="F62" s="262">
        <v>2222.04</v>
      </c>
      <c r="G62" s="35"/>
      <c r="H62" s="40"/>
    </row>
    <row r="63" spans="1:8" s="2" customFormat="1" ht="16.8" customHeight="1">
      <c r="A63" s="35"/>
      <c r="B63" s="40"/>
      <c r="C63" s="261" t="s">
        <v>290</v>
      </c>
      <c r="D63" s="261" t="s">
        <v>800</v>
      </c>
      <c r="E63" s="18" t="s">
        <v>89</v>
      </c>
      <c r="F63" s="262">
        <v>684.81</v>
      </c>
      <c r="G63" s="35"/>
      <c r="H63" s="40"/>
    </row>
    <row r="64" spans="1:8" s="2" customFormat="1" ht="16.8" customHeight="1">
      <c r="A64" s="35"/>
      <c r="B64" s="40"/>
      <c r="C64" s="261" t="s">
        <v>355</v>
      </c>
      <c r="D64" s="261" t="s">
        <v>356</v>
      </c>
      <c r="E64" s="18" t="s">
        <v>89</v>
      </c>
      <c r="F64" s="262">
        <v>670.01499999999999</v>
      </c>
      <c r="G64" s="35"/>
      <c r="H64" s="40"/>
    </row>
    <row r="65" spans="1:8" s="2" customFormat="1" ht="16.8" customHeight="1">
      <c r="A65" s="35"/>
      <c r="B65" s="40"/>
      <c r="C65" s="257" t="s">
        <v>106</v>
      </c>
      <c r="D65" s="258" t="s">
        <v>107</v>
      </c>
      <c r="E65" s="259" t="s">
        <v>89</v>
      </c>
      <c r="F65" s="260">
        <v>709.5</v>
      </c>
      <c r="G65" s="35"/>
      <c r="H65" s="40"/>
    </row>
    <row r="66" spans="1:8" s="2" customFormat="1" ht="20.399999999999999">
      <c r="A66" s="35"/>
      <c r="B66" s="40"/>
      <c r="C66" s="261" t="s">
        <v>19</v>
      </c>
      <c r="D66" s="261" t="s">
        <v>250</v>
      </c>
      <c r="E66" s="18" t="s">
        <v>19</v>
      </c>
      <c r="F66" s="262">
        <v>193.4</v>
      </c>
      <c r="G66" s="35"/>
      <c r="H66" s="40"/>
    </row>
    <row r="67" spans="1:8" s="2" customFormat="1" ht="16.8" customHeight="1">
      <c r="A67" s="35"/>
      <c r="B67" s="40"/>
      <c r="C67" s="261" t="s">
        <v>19</v>
      </c>
      <c r="D67" s="261" t="s">
        <v>251</v>
      </c>
      <c r="E67" s="18" t="s">
        <v>19</v>
      </c>
      <c r="F67" s="262">
        <v>516.1</v>
      </c>
      <c r="G67" s="35"/>
      <c r="H67" s="40"/>
    </row>
    <row r="68" spans="1:8" s="2" customFormat="1" ht="16.8" customHeight="1">
      <c r="A68" s="35"/>
      <c r="B68" s="40"/>
      <c r="C68" s="261" t="s">
        <v>106</v>
      </c>
      <c r="D68" s="261" t="s">
        <v>168</v>
      </c>
      <c r="E68" s="18" t="s">
        <v>19</v>
      </c>
      <c r="F68" s="262">
        <v>709.5</v>
      </c>
      <c r="G68" s="35"/>
      <c r="H68" s="40"/>
    </row>
    <row r="69" spans="1:8" s="2" customFormat="1" ht="16.8" customHeight="1">
      <c r="A69" s="35"/>
      <c r="B69" s="40"/>
      <c r="C69" s="263" t="s">
        <v>780</v>
      </c>
      <c r="D69" s="35"/>
      <c r="E69" s="35"/>
      <c r="F69" s="35"/>
      <c r="G69" s="35"/>
      <c r="H69" s="40"/>
    </row>
    <row r="70" spans="1:8" s="2" customFormat="1" ht="20.399999999999999">
      <c r="A70" s="35"/>
      <c r="B70" s="40"/>
      <c r="C70" s="261" t="s">
        <v>246</v>
      </c>
      <c r="D70" s="261" t="s">
        <v>801</v>
      </c>
      <c r="E70" s="18" t="s">
        <v>89</v>
      </c>
      <c r="F70" s="262">
        <v>709.5</v>
      </c>
      <c r="G70" s="35"/>
      <c r="H70" s="40"/>
    </row>
    <row r="71" spans="1:8" s="2" customFormat="1" ht="16.8" customHeight="1">
      <c r="A71" s="35"/>
      <c r="B71" s="40"/>
      <c r="C71" s="261" t="s">
        <v>253</v>
      </c>
      <c r="D71" s="261" t="s">
        <v>802</v>
      </c>
      <c r="E71" s="18" t="s">
        <v>89</v>
      </c>
      <c r="F71" s="262">
        <v>709.5</v>
      </c>
      <c r="G71" s="35"/>
      <c r="H71" s="40"/>
    </row>
    <row r="72" spans="1:8" s="2" customFormat="1" ht="16.8" customHeight="1">
      <c r="A72" s="35"/>
      <c r="B72" s="40"/>
      <c r="C72" s="261" t="s">
        <v>258</v>
      </c>
      <c r="D72" s="261" t="s">
        <v>259</v>
      </c>
      <c r="E72" s="18" t="s">
        <v>260</v>
      </c>
      <c r="F72" s="262">
        <v>10.643000000000001</v>
      </c>
      <c r="G72" s="35"/>
      <c r="H72" s="40"/>
    </row>
    <row r="73" spans="1:8" s="2" customFormat="1" ht="7.35" customHeight="1">
      <c r="A73" s="35"/>
      <c r="B73" s="128"/>
      <c r="C73" s="129"/>
      <c r="D73" s="129"/>
      <c r="E73" s="129"/>
      <c r="F73" s="129"/>
      <c r="G73" s="129"/>
      <c r="H73" s="40"/>
    </row>
    <row r="74" spans="1:8" s="2" customFormat="1" ht="10.199999999999999">
      <c r="A74" s="35"/>
      <c r="B74" s="35"/>
      <c r="C74" s="35"/>
      <c r="D74" s="35"/>
      <c r="E74" s="35"/>
      <c r="F74" s="35"/>
      <c r="G74" s="35"/>
      <c r="H74" s="35"/>
    </row>
  </sheetData>
  <sheetProtection algorithmName="SHA-512" hashValue="masmSHOHPB8GpScaNmSYT1S6ZnMLAmI2QJkbxcQxqQdFvdfjenP1vXmb9lClMP1a0e7oVbCHoBb3HHRpqHuqqg==" saltValue="AkXMkmBSDZf3cWtDRz2v2ker0z5mT5BygM8fcJ0RktU8a85bfeFLrIiKCY+hVosN2VWotW4JiDxhzaS7J75fE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64" customWidth="1"/>
    <col min="2" max="2" width="1.7109375" style="264" customWidth="1"/>
    <col min="3" max="4" width="5" style="264" customWidth="1"/>
    <col min="5" max="5" width="11.7109375" style="264" customWidth="1"/>
    <col min="6" max="6" width="9.140625" style="264" customWidth="1"/>
    <col min="7" max="7" width="5" style="264" customWidth="1"/>
    <col min="8" max="8" width="77.85546875" style="264" customWidth="1"/>
    <col min="9" max="10" width="20" style="264" customWidth="1"/>
    <col min="11" max="11" width="1.7109375" style="264" customWidth="1"/>
  </cols>
  <sheetData>
    <row r="1" spans="2:11" s="1" customFormat="1" ht="37.5" customHeight="1"/>
    <row r="2" spans="2:11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6" customFormat="1" ht="45" customHeight="1">
      <c r="B3" s="268"/>
      <c r="C3" s="397" t="s">
        <v>803</v>
      </c>
      <c r="D3" s="397"/>
      <c r="E3" s="397"/>
      <c r="F3" s="397"/>
      <c r="G3" s="397"/>
      <c r="H3" s="397"/>
      <c r="I3" s="397"/>
      <c r="J3" s="397"/>
      <c r="K3" s="269"/>
    </row>
    <row r="4" spans="2:11" s="1" customFormat="1" ht="25.5" customHeight="1">
      <c r="B4" s="270"/>
      <c r="C4" s="402" t="s">
        <v>804</v>
      </c>
      <c r="D4" s="402"/>
      <c r="E4" s="402"/>
      <c r="F4" s="402"/>
      <c r="G4" s="402"/>
      <c r="H4" s="402"/>
      <c r="I4" s="402"/>
      <c r="J4" s="402"/>
      <c r="K4" s="271"/>
    </row>
    <row r="5" spans="2:11" s="1" customFormat="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s="1" customFormat="1" ht="15" customHeight="1">
      <c r="B6" s="270"/>
      <c r="C6" s="401" t="s">
        <v>805</v>
      </c>
      <c r="D6" s="401"/>
      <c r="E6" s="401"/>
      <c r="F6" s="401"/>
      <c r="G6" s="401"/>
      <c r="H6" s="401"/>
      <c r="I6" s="401"/>
      <c r="J6" s="401"/>
      <c r="K6" s="271"/>
    </row>
    <row r="7" spans="2:11" s="1" customFormat="1" ht="15" customHeight="1">
      <c r="B7" s="274"/>
      <c r="C7" s="401" t="s">
        <v>806</v>
      </c>
      <c r="D7" s="401"/>
      <c r="E7" s="401"/>
      <c r="F7" s="401"/>
      <c r="G7" s="401"/>
      <c r="H7" s="401"/>
      <c r="I7" s="401"/>
      <c r="J7" s="401"/>
      <c r="K7" s="271"/>
    </row>
    <row r="8" spans="2:11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s="1" customFormat="1" ht="15" customHeight="1">
      <c r="B9" s="274"/>
      <c r="C9" s="401" t="s">
        <v>807</v>
      </c>
      <c r="D9" s="401"/>
      <c r="E9" s="401"/>
      <c r="F9" s="401"/>
      <c r="G9" s="401"/>
      <c r="H9" s="401"/>
      <c r="I9" s="401"/>
      <c r="J9" s="401"/>
      <c r="K9" s="271"/>
    </row>
    <row r="10" spans="2:11" s="1" customFormat="1" ht="15" customHeight="1">
      <c r="B10" s="274"/>
      <c r="C10" s="273"/>
      <c r="D10" s="401" t="s">
        <v>808</v>
      </c>
      <c r="E10" s="401"/>
      <c r="F10" s="401"/>
      <c r="G10" s="401"/>
      <c r="H10" s="401"/>
      <c r="I10" s="401"/>
      <c r="J10" s="401"/>
      <c r="K10" s="271"/>
    </row>
    <row r="11" spans="2:11" s="1" customFormat="1" ht="15" customHeight="1">
      <c r="B11" s="274"/>
      <c r="C11" s="275"/>
      <c r="D11" s="401" t="s">
        <v>809</v>
      </c>
      <c r="E11" s="401"/>
      <c r="F11" s="401"/>
      <c r="G11" s="401"/>
      <c r="H11" s="401"/>
      <c r="I11" s="401"/>
      <c r="J11" s="401"/>
      <c r="K11" s="271"/>
    </row>
    <row r="12" spans="2:11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pans="2:11" s="1" customFormat="1" ht="15" customHeight="1">
      <c r="B13" s="274"/>
      <c r="C13" s="275"/>
      <c r="D13" s="276" t="s">
        <v>810</v>
      </c>
      <c r="E13" s="273"/>
      <c r="F13" s="273"/>
      <c r="G13" s="273"/>
      <c r="H13" s="273"/>
      <c r="I13" s="273"/>
      <c r="J13" s="273"/>
      <c r="K13" s="271"/>
    </row>
    <row r="14" spans="2:11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pans="2:11" s="1" customFormat="1" ht="15" customHeight="1">
      <c r="B15" s="274"/>
      <c r="C15" s="275"/>
      <c r="D15" s="401" t="s">
        <v>811</v>
      </c>
      <c r="E15" s="401"/>
      <c r="F15" s="401"/>
      <c r="G15" s="401"/>
      <c r="H15" s="401"/>
      <c r="I15" s="401"/>
      <c r="J15" s="401"/>
      <c r="K15" s="271"/>
    </row>
    <row r="16" spans="2:11" s="1" customFormat="1" ht="15" customHeight="1">
      <c r="B16" s="274"/>
      <c r="C16" s="275"/>
      <c r="D16" s="401" t="s">
        <v>812</v>
      </c>
      <c r="E16" s="401"/>
      <c r="F16" s="401"/>
      <c r="G16" s="401"/>
      <c r="H16" s="401"/>
      <c r="I16" s="401"/>
      <c r="J16" s="401"/>
      <c r="K16" s="271"/>
    </row>
    <row r="17" spans="2:11" s="1" customFormat="1" ht="15" customHeight="1">
      <c r="B17" s="274"/>
      <c r="C17" s="275"/>
      <c r="D17" s="401" t="s">
        <v>813</v>
      </c>
      <c r="E17" s="401"/>
      <c r="F17" s="401"/>
      <c r="G17" s="401"/>
      <c r="H17" s="401"/>
      <c r="I17" s="401"/>
      <c r="J17" s="401"/>
      <c r="K17" s="271"/>
    </row>
    <row r="18" spans="2:11" s="1" customFormat="1" ht="15" customHeight="1">
      <c r="B18" s="274"/>
      <c r="C18" s="275"/>
      <c r="D18" s="275"/>
      <c r="E18" s="277" t="s">
        <v>79</v>
      </c>
      <c r="F18" s="401" t="s">
        <v>814</v>
      </c>
      <c r="G18" s="401"/>
      <c r="H18" s="401"/>
      <c r="I18" s="401"/>
      <c r="J18" s="401"/>
      <c r="K18" s="271"/>
    </row>
    <row r="19" spans="2:11" s="1" customFormat="1" ht="15" customHeight="1">
      <c r="B19" s="274"/>
      <c r="C19" s="275"/>
      <c r="D19" s="275"/>
      <c r="E19" s="277" t="s">
        <v>815</v>
      </c>
      <c r="F19" s="401" t="s">
        <v>816</v>
      </c>
      <c r="G19" s="401"/>
      <c r="H19" s="401"/>
      <c r="I19" s="401"/>
      <c r="J19" s="401"/>
      <c r="K19" s="271"/>
    </row>
    <row r="20" spans="2:11" s="1" customFormat="1" ht="15" customHeight="1">
      <c r="B20" s="274"/>
      <c r="C20" s="275"/>
      <c r="D20" s="275"/>
      <c r="E20" s="277" t="s">
        <v>817</v>
      </c>
      <c r="F20" s="401" t="s">
        <v>818</v>
      </c>
      <c r="G20" s="401"/>
      <c r="H20" s="401"/>
      <c r="I20" s="401"/>
      <c r="J20" s="401"/>
      <c r="K20" s="271"/>
    </row>
    <row r="21" spans="2:11" s="1" customFormat="1" ht="15" customHeight="1">
      <c r="B21" s="274"/>
      <c r="C21" s="275"/>
      <c r="D21" s="275"/>
      <c r="E21" s="277" t="s">
        <v>819</v>
      </c>
      <c r="F21" s="401" t="s">
        <v>820</v>
      </c>
      <c r="G21" s="401"/>
      <c r="H21" s="401"/>
      <c r="I21" s="401"/>
      <c r="J21" s="401"/>
      <c r="K21" s="271"/>
    </row>
    <row r="22" spans="2:11" s="1" customFormat="1" ht="15" customHeight="1">
      <c r="B22" s="274"/>
      <c r="C22" s="275"/>
      <c r="D22" s="275"/>
      <c r="E22" s="277" t="s">
        <v>720</v>
      </c>
      <c r="F22" s="401" t="s">
        <v>721</v>
      </c>
      <c r="G22" s="401"/>
      <c r="H22" s="401"/>
      <c r="I22" s="401"/>
      <c r="J22" s="401"/>
      <c r="K22" s="271"/>
    </row>
    <row r="23" spans="2:11" s="1" customFormat="1" ht="15" customHeight="1">
      <c r="B23" s="274"/>
      <c r="C23" s="275"/>
      <c r="D23" s="275"/>
      <c r="E23" s="277" t="s">
        <v>821</v>
      </c>
      <c r="F23" s="401" t="s">
        <v>822</v>
      </c>
      <c r="G23" s="401"/>
      <c r="H23" s="401"/>
      <c r="I23" s="401"/>
      <c r="J23" s="401"/>
      <c r="K23" s="271"/>
    </row>
    <row r="24" spans="2:11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pans="2:11" s="1" customFormat="1" ht="15" customHeight="1">
      <c r="B25" s="274"/>
      <c r="C25" s="401" t="s">
        <v>823</v>
      </c>
      <c r="D25" s="401"/>
      <c r="E25" s="401"/>
      <c r="F25" s="401"/>
      <c r="G25" s="401"/>
      <c r="H25" s="401"/>
      <c r="I25" s="401"/>
      <c r="J25" s="401"/>
      <c r="K25" s="271"/>
    </row>
    <row r="26" spans="2:11" s="1" customFormat="1" ht="15" customHeight="1">
      <c r="B26" s="274"/>
      <c r="C26" s="401" t="s">
        <v>824</v>
      </c>
      <c r="D26" s="401"/>
      <c r="E26" s="401"/>
      <c r="F26" s="401"/>
      <c r="G26" s="401"/>
      <c r="H26" s="401"/>
      <c r="I26" s="401"/>
      <c r="J26" s="401"/>
      <c r="K26" s="271"/>
    </row>
    <row r="27" spans="2:11" s="1" customFormat="1" ht="15" customHeight="1">
      <c r="B27" s="274"/>
      <c r="C27" s="273"/>
      <c r="D27" s="401" t="s">
        <v>825</v>
      </c>
      <c r="E27" s="401"/>
      <c r="F27" s="401"/>
      <c r="G27" s="401"/>
      <c r="H27" s="401"/>
      <c r="I27" s="401"/>
      <c r="J27" s="401"/>
      <c r="K27" s="271"/>
    </row>
    <row r="28" spans="2:11" s="1" customFormat="1" ht="15" customHeight="1">
      <c r="B28" s="274"/>
      <c r="C28" s="275"/>
      <c r="D28" s="401" t="s">
        <v>826</v>
      </c>
      <c r="E28" s="401"/>
      <c r="F28" s="401"/>
      <c r="G28" s="401"/>
      <c r="H28" s="401"/>
      <c r="I28" s="401"/>
      <c r="J28" s="401"/>
      <c r="K28" s="271"/>
    </row>
    <row r="29" spans="2:11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pans="2:11" s="1" customFormat="1" ht="15" customHeight="1">
      <c r="B30" s="274"/>
      <c r="C30" s="275"/>
      <c r="D30" s="401" t="s">
        <v>827</v>
      </c>
      <c r="E30" s="401"/>
      <c r="F30" s="401"/>
      <c r="G30" s="401"/>
      <c r="H30" s="401"/>
      <c r="I30" s="401"/>
      <c r="J30" s="401"/>
      <c r="K30" s="271"/>
    </row>
    <row r="31" spans="2:11" s="1" customFormat="1" ht="15" customHeight="1">
      <c r="B31" s="274"/>
      <c r="C31" s="275"/>
      <c r="D31" s="401" t="s">
        <v>828</v>
      </c>
      <c r="E31" s="401"/>
      <c r="F31" s="401"/>
      <c r="G31" s="401"/>
      <c r="H31" s="401"/>
      <c r="I31" s="401"/>
      <c r="J31" s="401"/>
      <c r="K31" s="271"/>
    </row>
    <row r="32" spans="2:11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pans="2:11" s="1" customFormat="1" ht="15" customHeight="1">
      <c r="B33" s="274"/>
      <c r="C33" s="275"/>
      <c r="D33" s="401" t="s">
        <v>829</v>
      </c>
      <c r="E33" s="401"/>
      <c r="F33" s="401"/>
      <c r="G33" s="401"/>
      <c r="H33" s="401"/>
      <c r="I33" s="401"/>
      <c r="J33" s="401"/>
      <c r="K33" s="271"/>
    </row>
    <row r="34" spans="2:11" s="1" customFormat="1" ht="15" customHeight="1">
      <c r="B34" s="274"/>
      <c r="C34" s="275"/>
      <c r="D34" s="401" t="s">
        <v>830</v>
      </c>
      <c r="E34" s="401"/>
      <c r="F34" s="401"/>
      <c r="G34" s="401"/>
      <c r="H34" s="401"/>
      <c r="I34" s="401"/>
      <c r="J34" s="401"/>
      <c r="K34" s="271"/>
    </row>
    <row r="35" spans="2:11" s="1" customFormat="1" ht="15" customHeight="1">
      <c r="B35" s="274"/>
      <c r="C35" s="275"/>
      <c r="D35" s="401" t="s">
        <v>831</v>
      </c>
      <c r="E35" s="401"/>
      <c r="F35" s="401"/>
      <c r="G35" s="401"/>
      <c r="H35" s="401"/>
      <c r="I35" s="401"/>
      <c r="J35" s="401"/>
      <c r="K35" s="271"/>
    </row>
    <row r="36" spans="2:11" s="1" customFormat="1" ht="15" customHeight="1">
      <c r="B36" s="274"/>
      <c r="C36" s="275"/>
      <c r="D36" s="273"/>
      <c r="E36" s="276" t="s">
        <v>124</v>
      </c>
      <c r="F36" s="273"/>
      <c r="G36" s="401" t="s">
        <v>832</v>
      </c>
      <c r="H36" s="401"/>
      <c r="I36" s="401"/>
      <c r="J36" s="401"/>
      <c r="K36" s="271"/>
    </row>
    <row r="37" spans="2:11" s="1" customFormat="1" ht="30.75" customHeight="1">
      <c r="B37" s="274"/>
      <c r="C37" s="275"/>
      <c r="D37" s="273"/>
      <c r="E37" s="276" t="s">
        <v>833</v>
      </c>
      <c r="F37" s="273"/>
      <c r="G37" s="401" t="s">
        <v>834</v>
      </c>
      <c r="H37" s="401"/>
      <c r="I37" s="401"/>
      <c r="J37" s="401"/>
      <c r="K37" s="271"/>
    </row>
    <row r="38" spans="2:11" s="1" customFormat="1" ht="15" customHeight="1">
      <c r="B38" s="274"/>
      <c r="C38" s="275"/>
      <c r="D38" s="273"/>
      <c r="E38" s="276" t="s">
        <v>53</v>
      </c>
      <c r="F38" s="273"/>
      <c r="G38" s="401" t="s">
        <v>835</v>
      </c>
      <c r="H38" s="401"/>
      <c r="I38" s="401"/>
      <c r="J38" s="401"/>
      <c r="K38" s="271"/>
    </row>
    <row r="39" spans="2:11" s="1" customFormat="1" ht="15" customHeight="1">
      <c r="B39" s="274"/>
      <c r="C39" s="275"/>
      <c r="D39" s="273"/>
      <c r="E39" s="276" t="s">
        <v>54</v>
      </c>
      <c r="F39" s="273"/>
      <c r="G39" s="401" t="s">
        <v>836</v>
      </c>
      <c r="H39" s="401"/>
      <c r="I39" s="401"/>
      <c r="J39" s="401"/>
      <c r="K39" s="271"/>
    </row>
    <row r="40" spans="2:11" s="1" customFormat="1" ht="15" customHeight="1">
      <c r="B40" s="274"/>
      <c r="C40" s="275"/>
      <c r="D40" s="273"/>
      <c r="E40" s="276" t="s">
        <v>125</v>
      </c>
      <c r="F40" s="273"/>
      <c r="G40" s="401" t="s">
        <v>837</v>
      </c>
      <c r="H40" s="401"/>
      <c r="I40" s="401"/>
      <c r="J40" s="401"/>
      <c r="K40" s="271"/>
    </row>
    <row r="41" spans="2:11" s="1" customFormat="1" ht="15" customHeight="1">
      <c r="B41" s="274"/>
      <c r="C41" s="275"/>
      <c r="D41" s="273"/>
      <c r="E41" s="276" t="s">
        <v>126</v>
      </c>
      <c r="F41" s="273"/>
      <c r="G41" s="401" t="s">
        <v>838</v>
      </c>
      <c r="H41" s="401"/>
      <c r="I41" s="401"/>
      <c r="J41" s="401"/>
      <c r="K41" s="271"/>
    </row>
    <row r="42" spans="2:11" s="1" customFormat="1" ht="15" customHeight="1">
      <c r="B42" s="274"/>
      <c r="C42" s="275"/>
      <c r="D42" s="273"/>
      <c r="E42" s="276" t="s">
        <v>839</v>
      </c>
      <c r="F42" s="273"/>
      <c r="G42" s="401" t="s">
        <v>840</v>
      </c>
      <c r="H42" s="401"/>
      <c r="I42" s="401"/>
      <c r="J42" s="401"/>
      <c r="K42" s="271"/>
    </row>
    <row r="43" spans="2:11" s="1" customFormat="1" ht="15" customHeight="1">
      <c r="B43" s="274"/>
      <c r="C43" s="275"/>
      <c r="D43" s="273"/>
      <c r="E43" s="276"/>
      <c r="F43" s="273"/>
      <c r="G43" s="401" t="s">
        <v>841</v>
      </c>
      <c r="H43" s="401"/>
      <c r="I43" s="401"/>
      <c r="J43" s="401"/>
      <c r="K43" s="271"/>
    </row>
    <row r="44" spans="2:11" s="1" customFormat="1" ht="15" customHeight="1">
      <c r="B44" s="274"/>
      <c r="C44" s="275"/>
      <c r="D44" s="273"/>
      <c r="E44" s="276" t="s">
        <v>842</v>
      </c>
      <c r="F44" s="273"/>
      <c r="G44" s="401" t="s">
        <v>843</v>
      </c>
      <c r="H44" s="401"/>
      <c r="I44" s="401"/>
      <c r="J44" s="401"/>
      <c r="K44" s="271"/>
    </row>
    <row r="45" spans="2:11" s="1" customFormat="1" ht="15" customHeight="1">
      <c r="B45" s="274"/>
      <c r="C45" s="275"/>
      <c r="D45" s="273"/>
      <c r="E45" s="276" t="s">
        <v>128</v>
      </c>
      <c r="F45" s="273"/>
      <c r="G45" s="401" t="s">
        <v>844</v>
      </c>
      <c r="H45" s="401"/>
      <c r="I45" s="401"/>
      <c r="J45" s="401"/>
      <c r="K45" s="271"/>
    </row>
    <row r="46" spans="2:11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pans="2:11" s="1" customFormat="1" ht="15" customHeight="1">
      <c r="B47" s="274"/>
      <c r="C47" s="275"/>
      <c r="D47" s="401" t="s">
        <v>845</v>
      </c>
      <c r="E47" s="401"/>
      <c r="F47" s="401"/>
      <c r="G47" s="401"/>
      <c r="H47" s="401"/>
      <c r="I47" s="401"/>
      <c r="J47" s="401"/>
      <c r="K47" s="271"/>
    </row>
    <row r="48" spans="2:11" s="1" customFormat="1" ht="15" customHeight="1">
      <c r="B48" s="274"/>
      <c r="C48" s="275"/>
      <c r="D48" s="275"/>
      <c r="E48" s="401" t="s">
        <v>846</v>
      </c>
      <c r="F48" s="401"/>
      <c r="G48" s="401"/>
      <c r="H48" s="401"/>
      <c r="I48" s="401"/>
      <c r="J48" s="401"/>
      <c r="K48" s="271"/>
    </row>
    <row r="49" spans="2:11" s="1" customFormat="1" ht="15" customHeight="1">
      <c r="B49" s="274"/>
      <c r="C49" s="275"/>
      <c r="D49" s="275"/>
      <c r="E49" s="401" t="s">
        <v>847</v>
      </c>
      <c r="F49" s="401"/>
      <c r="G49" s="401"/>
      <c r="H49" s="401"/>
      <c r="I49" s="401"/>
      <c r="J49" s="401"/>
      <c r="K49" s="271"/>
    </row>
    <row r="50" spans="2:11" s="1" customFormat="1" ht="15" customHeight="1">
      <c r="B50" s="274"/>
      <c r="C50" s="275"/>
      <c r="D50" s="275"/>
      <c r="E50" s="401" t="s">
        <v>848</v>
      </c>
      <c r="F50" s="401"/>
      <c r="G50" s="401"/>
      <c r="H50" s="401"/>
      <c r="I50" s="401"/>
      <c r="J50" s="401"/>
      <c r="K50" s="271"/>
    </row>
    <row r="51" spans="2:11" s="1" customFormat="1" ht="15" customHeight="1">
      <c r="B51" s="274"/>
      <c r="C51" s="275"/>
      <c r="D51" s="401" t="s">
        <v>849</v>
      </c>
      <c r="E51" s="401"/>
      <c r="F51" s="401"/>
      <c r="G51" s="401"/>
      <c r="H51" s="401"/>
      <c r="I51" s="401"/>
      <c r="J51" s="401"/>
      <c r="K51" s="271"/>
    </row>
    <row r="52" spans="2:11" s="1" customFormat="1" ht="25.5" customHeight="1">
      <c r="B52" s="270"/>
      <c r="C52" s="402" t="s">
        <v>850</v>
      </c>
      <c r="D52" s="402"/>
      <c r="E52" s="402"/>
      <c r="F52" s="402"/>
      <c r="G52" s="402"/>
      <c r="H52" s="402"/>
      <c r="I52" s="402"/>
      <c r="J52" s="402"/>
      <c r="K52" s="271"/>
    </row>
    <row r="53" spans="2:11" s="1" customFormat="1" ht="5.25" customHeight="1">
      <c r="B53" s="270"/>
      <c r="C53" s="272"/>
      <c r="D53" s="272"/>
      <c r="E53" s="272"/>
      <c r="F53" s="272"/>
      <c r="G53" s="272"/>
      <c r="H53" s="272"/>
      <c r="I53" s="272"/>
      <c r="J53" s="272"/>
      <c r="K53" s="271"/>
    </row>
    <row r="54" spans="2:11" s="1" customFormat="1" ht="15" customHeight="1">
      <c r="B54" s="270"/>
      <c r="C54" s="401" t="s">
        <v>851</v>
      </c>
      <c r="D54" s="401"/>
      <c r="E54" s="401"/>
      <c r="F54" s="401"/>
      <c r="G54" s="401"/>
      <c r="H54" s="401"/>
      <c r="I54" s="401"/>
      <c r="J54" s="401"/>
      <c r="K54" s="271"/>
    </row>
    <row r="55" spans="2:11" s="1" customFormat="1" ht="15" customHeight="1">
      <c r="B55" s="270"/>
      <c r="C55" s="401" t="s">
        <v>852</v>
      </c>
      <c r="D55" s="401"/>
      <c r="E55" s="401"/>
      <c r="F55" s="401"/>
      <c r="G55" s="401"/>
      <c r="H55" s="401"/>
      <c r="I55" s="401"/>
      <c r="J55" s="401"/>
      <c r="K55" s="271"/>
    </row>
    <row r="56" spans="2:11" s="1" customFormat="1" ht="12.75" customHeight="1">
      <c r="B56" s="270"/>
      <c r="C56" s="273"/>
      <c r="D56" s="273"/>
      <c r="E56" s="273"/>
      <c r="F56" s="273"/>
      <c r="G56" s="273"/>
      <c r="H56" s="273"/>
      <c r="I56" s="273"/>
      <c r="J56" s="273"/>
      <c r="K56" s="271"/>
    </row>
    <row r="57" spans="2:11" s="1" customFormat="1" ht="15" customHeight="1">
      <c r="B57" s="270"/>
      <c r="C57" s="401" t="s">
        <v>853</v>
      </c>
      <c r="D57" s="401"/>
      <c r="E57" s="401"/>
      <c r="F57" s="401"/>
      <c r="G57" s="401"/>
      <c r="H57" s="401"/>
      <c r="I57" s="401"/>
      <c r="J57" s="401"/>
      <c r="K57" s="271"/>
    </row>
    <row r="58" spans="2:11" s="1" customFormat="1" ht="15" customHeight="1">
      <c r="B58" s="270"/>
      <c r="C58" s="275"/>
      <c r="D58" s="401" t="s">
        <v>854</v>
      </c>
      <c r="E58" s="401"/>
      <c r="F58" s="401"/>
      <c r="G58" s="401"/>
      <c r="H58" s="401"/>
      <c r="I58" s="401"/>
      <c r="J58" s="401"/>
      <c r="K58" s="271"/>
    </row>
    <row r="59" spans="2:11" s="1" customFormat="1" ht="15" customHeight="1">
      <c r="B59" s="270"/>
      <c r="C59" s="275"/>
      <c r="D59" s="401" t="s">
        <v>855</v>
      </c>
      <c r="E59" s="401"/>
      <c r="F59" s="401"/>
      <c r="G59" s="401"/>
      <c r="H59" s="401"/>
      <c r="I59" s="401"/>
      <c r="J59" s="401"/>
      <c r="K59" s="271"/>
    </row>
    <row r="60" spans="2:11" s="1" customFormat="1" ht="15" customHeight="1">
      <c r="B60" s="270"/>
      <c r="C60" s="275"/>
      <c r="D60" s="401" t="s">
        <v>856</v>
      </c>
      <c r="E60" s="401"/>
      <c r="F60" s="401"/>
      <c r="G60" s="401"/>
      <c r="H60" s="401"/>
      <c r="I60" s="401"/>
      <c r="J60" s="401"/>
      <c r="K60" s="271"/>
    </row>
    <row r="61" spans="2:11" s="1" customFormat="1" ht="15" customHeight="1">
      <c r="B61" s="270"/>
      <c r="C61" s="275"/>
      <c r="D61" s="401" t="s">
        <v>857</v>
      </c>
      <c r="E61" s="401"/>
      <c r="F61" s="401"/>
      <c r="G61" s="401"/>
      <c r="H61" s="401"/>
      <c r="I61" s="401"/>
      <c r="J61" s="401"/>
      <c r="K61" s="271"/>
    </row>
    <row r="62" spans="2:11" s="1" customFormat="1" ht="15" customHeight="1">
      <c r="B62" s="270"/>
      <c r="C62" s="275"/>
      <c r="D62" s="403" t="s">
        <v>858</v>
      </c>
      <c r="E62" s="403"/>
      <c r="F62" s="403"/>
      <c r="G62" s="403"/>
      <c r="H62" s="403"/>
      <c r="I62" s="403"/>
      <c r="J62" s="403"/>
      <c r="K62" s="271"/>
    </row>
    <row r="63" spans="2:11" s="1" customFormat="1" ht="15" customHeight="1">
      <c r="B63" s="270"/>
      <c r="C63" s="275"/>
      <c r="D63" s="401" t="s">
        <v>859</v>
      </c>
      <c r="E63" s="401"/>
      <c r="F63" s="401"/>
      <c r="G63" s="401"/>
      <c r="H63" s="401"/>
      <c r="I63" s="401"/>
      <c r="J63" s="401"/>
      <c r="K63" s="271"/>
    </row>
    <row r="64" spans="2:11" s="1" customFormat="1" ht="12.75" customHeight="1">
      <c r="B64" s="270"/>
      <c r="C64" s="275"/>
      <c r="D64" s="275"/>
      <c r="E64" s="278"/>
      <c r="F64" s="275"/>
      <c r="G64" s="275"/>
      <c r="H64" s="275"/>
      <c r="I64" s="275"/>
      <c r="J64" s="275"/>
      <c r="K64" s="271"/>
    </row>
    <row r="65" spans="2:11" s="1" customFormat="1" ht="15" customHeight="1">
      <c r="B65" s="270"/>
      <c r="C65" s="275"/>
      <c r="D65" s="401" t="s">
        <v>860</v>
      </c>
      <c r="E65" s="401"/>
      <c r="F65" s="401"/>
      <c r="G65" s="401"/>
      <c r="H65" s="401"/>
      <c r="I65" s="401"/>
      <c r="J65" s="401"/>
      <c r="K65" s="271"/>
    </row>
    <row r="66" spans="2:11" s="1" customFormat="1" ht="15" customHeight="1">
      <c r="B66" s="270"/>
      <c r="C66" s="275"/>
      <c r="D66" s="403" t="s">
        <v>861</v>
      </c>
      <c r="E66" s="403"/>
      <c r="F66" s="403"/>
      <c r="G66" s="403"/>
      <c r="H66" s="403"/>
      <c r="I66" s="403"/>
      <c r="J66" s="403"/>
      <c r="K66" s="271"/>
    </row>
    <row r="67" spans="2:11" s="1" customFormat="1" ht="15" customHeight="1">
      <c r="B67" s="270"/>
      <c r="C67" s="275"/>
      <c r="D67" s="401" t="s">
        <v>862</v>
      </c>
      <c r="E67" s="401"/>
      <c r="F67" s="401"/>
      <c r="G67" s="401"/>
      <c r="H67" s="401"/>
      <c r="I67" s="401"/>
      <c r="J67" s="401"/>
      <c r="K67" s="271"/>
    </row>
    <row r="68" spans="2:11" s="1" customFormat="1" ht="15" customHeight="1">
      <c r="B68" s="270"/>
      <c r="C68" s="275"/>
      <c r="D68" s="401" t="s">
        <v>863</v>
      </c>
      <c r="E68" s="401"/>
      <c r="F68" s="401"/>
      <c r="G68" s="401"/>
      <c r="H68" s="401"/>
      <c r="I68" s="401"/>
      <c r="J68" s="401"/>
      <c r="K68" s="271"/>
    </row>
    <row r="69" spans="2:11" s="1" customFormat="1" ht="15" customHeight="1">
      <c r="B69" s="270"/>
      <c r="C69" s="275"/>
      <c r="D69" s="401" t="s">
        <v>864</v>
      </c>
      <c r="E69" s="401"/>
      <c r="F69" s="401"/>
      <c r="G69" s="401"/>
      <c r="H69" s="401"/>
      <c r="I69" s="401"/>
      <c r="J69" s="401"/>
      <c r="K69" s="271"/>
    </row>
    <row r="70" spans="2:11" s="1" customFormat="1" ht="15" customHeight="1">
      <c r="B70" s="270"/>
      <c r="C70" s="275"/>
      <c r="D70" s="401" t="s">
        <v>865</v>
      </c>
      <c r="E70" s="401"/>
      <c r="F70" s="401"/>
      <c r="G70" s="401"/>
      <c r="H70" s="401"/>
      <c r="I70" s="401"/>
      <c r="J70" s="401"/>
      <c r="K70" s="271"/>
    </row>
    <row r="71" spans="2:1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pans="2:11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pans="2:11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pans="2:11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pans="2:11" s="1" customFormat="1" ht="45" customHeight="1">
      <c r="B75" s="287"/>
      <c r="C75" s="396" t="s">
        <v>866</v>
      </c>
      <c r="D75" s="396"/>
      <c r="E75" s="396"/>
      <c r="F75" s="396"/>
      <c r="G75" s="396"/>
      <c r="H75" s="396"/>
      <c r="I75" s="396"/>
      <c r="J75" s="396"/>
      <c r="K75" s="288"/>
    </row>
    <row r="76" spans="2:11" s="1" customFormat="1" ht="17.25" customHeight="1">
      <c r="B76" s="287"/>
      <c r="C76" s="289" t="s">
        <v>867</v>
      </c>
      <c r="D76" s="289"/>
      <c r="E76" s="289"/>
      <c r="F76" s="289" t="s">
        <v>868</v>
      </c>
      <c r="G76" s="290"/>
      <c r="H76" s="289" t="s">
        <v>54</v>
      </c>
      <c r="I76" s="289" t="s">
        <v>57</v>
      </c>
      <c r="J76" s="289" t="s">
        <v>869</v>
      </c>
      <c r="K76" s="288"/>
    </row>
    <row r="77" spans="2:11" s="1" customFormat="1" ht="17.25" customHeight="1">
      <c r="B77" s="287"/>
      <c r="C77" s="291" t="s">
        <v>870</v>
      </c>
      <c r="D77" s="291"/>
      <c r="E77" s="291"/>
      <c r="F77" s="292" t="s">
        <v>871</v>
      </c>
      <c r="G77" s="293"/>
      <c r="H77" s="291"/>
      <c r="I77" s="291"/>
      <c r="J77" s="291" t="s">
        <v>872</v>
      </c>
      <c r="K77" s="288"/>
    </row>
    <row r="78" spans="2:11" s="1" customFormat="1" ht="5.25" customHeight="1">
      <c r="B78" s="287"/>
      <c r="C78" s="294"/>
      <c r="D78" s="294"/>
      <c r="E78" s="294"/>
      <c r="F78" s="294"/>
      <c r="G78" s="295"/>
      <c r="H78" s="294"/>
      <c r="I78" s="294"/>
      <c r="J78" s="294"/>
      <c r="K78" s="288"/>
    </row>
    <row r="79" spans="2:11" s="1" customFormat="1" ht="15" customHeight="1">
      <c r="B79" s="287"/>
      <c r="C79" s="276" t="s">
        <v>53</v>
      </c>
      <c r="D79" s="296"/>
      <c r="E79" s="296"/>
      <c r="F79" s="297" t="s">
        <v>873</v>
      </c>
      <c r="G79" s="298"/>
      <c r="H79" s="276" t="s">
        <v>874</v>
      </c>
      <c r="I79" s="276" t="s">
        <v>875</v>
      </c>
      <c r="J79" s="276">
        <v>20</v>
      </c>
      <c r="K79" s="288"/>
    </row>
    <row r="80" spans="2:11" s="1" customFormat="1" ht="15" customHeight="1">
      <c r="B80" s="287"/>
      <c r="C80" s="276" t="s">
        <v>876</v>
      </c>
      <c r="D80" s="276"/>
      <c r="E80" s="276"/>
      <c r="F80" s="297" t="s">
        <v>873</v>
      </c>
      <c r="G80" s="298"/>
      <c r="H80" s="276" t="s">
        <v>877</v>
      </c>
      <c r="I80" s="276" t="s">
        <v>875</v>
      </c>
      <c r="J80" s="276">
        <v>120</v>
      </c>
      <c r="K80" s="288"/>
    </row>
    <row r="81" spans="2:11" s="1" customFormat="1" ht="15" customHeight="1">
      <c r="B81" s="299"/>
      <c r="C81" s="276" t="s">
        <v>878</v>
      </c>
      <c r="D81" s="276"/>
      <c r="E81" s="276"/>
      <c r="F81" s="297" t="s">
        <v>879</v>
      </c>
      <c r="G81" s="298"/>
      <c r="H81" s="276" t="s">
        <v>880</v>
      </c>
      <c r="I81" s="276" t="s">
        <v>875</v>
      </c>
      <c r="J81" s="276">
        <v>50</v>
      </c>
      <c r="K81" s="288"/>
    </row>
    <row r="82" spans="2:11" s="1" customFormat="1" ht="15" customHeight="1">
      <c r="B82" s="299"/>
      <c r="C82" s="276" t="s">
        <v>881</v>
      </c>
      <c r="D82" s="276"/>
      <c r="E82" s="276"/>
      <c r="F82" s="297" t="s">
        <v>873</v>
      </c>
      <c r="G82" s="298"/>
      <c r="H82" s="276" t="s">
        <v>882</v>
      </c>
      <c r="I82" s="276" t="s">
        <v>883</v>
      </c>
      <c r="J82" s="276"/>
      <c r="K82" s="288"/>
    </row>
    <row r="83" spans="2:11" s="1" customFormat="1" ht="15" customHeight="1">
      <c r="B83" s="299"/>
      <c r="C83" s="300" t="s">
        <v>884</v>
      </c>
      <c r="D83" s="300"/>
      <c r="E83" s="300"/>
      <c r="F83" s="301" t="s">
        <v>879</v>
      </c>
      <c r="G83" s="300"/>
      <c r="H83" s="300" t="s">
        <v>885</v>
      </c>
      <c r="I83" s="300" t="s">
        <v>875</v>
      </c>
      <c r="J83" s="300">
        <v>15</v>
      </c>
      <c r="K83" s="288"/>
    </row>
    <row r="84" spans="2:11" s="1" customFormat="1" ht="15" customHeight="1">
      <c r="B84" s="299"/>
      <c r="C84" s="300" t="s">
        <v>886</v>
      </c>
      <c r="D84" s="300"/>
      <c r="E84" s="300"/>
      <c r="F84" s="301" t="s">
        <v>879</v>
      </c>
      <c r="G84" s="300"/>
      <c r="H84" s="300" t="s">
        <v>887</v>
      </c>
      <c r="I84" s="300" t="s">
        <v>875</v>
      </c>
      <c r="J84" s="300">
        <v>15</v>
      </c>
      <c r="K84" s="288"/>
    </row>
    <row r="85" spans="2:11" s="1" customFormat="1" ht="15" customHeight="1">
      <c r="B85" s="299"/>
      <c r="C85" s="300" t="s">
        <v>888</v>
      </c>
      <c r="D85" s="300"/>
      <c r="E85" s="300"/>
      <c r="F85" s="301" t="s">
        <v>879</v>
      </c>
      <c r="G85" s="300"/>
      <c r="H85" s="300" t="s">
        <v>889</v>
      </c>
      <c r="I85" s="300" t="s">
        <v>875</v>
      </c>
      <c r="J85" s="300">
        <v>20</v>
      </c>
      <c r="K85" s="288"/>
    </row>
    <row r="86" spans="2:11" s="1" customFormat="1" ht="15" customHeight="1">
      <c r="B86" s="299"/>
      <c r="C86" s="300" t="s">
        <v>890</v>
      </c>
      <c r="D86" s="300"/>
      <c r="E86" s="300"/>
      <c r="F86" s="301" t="s">
        <v>879</v>
      </c>
      <c r="G86" s="300"/>
      <c r="H86" s="300" t="s">
        <v>891</v>
      </c>
      <c r="I86" s="300" t="s">
        <v>875</v>
      </c>
      <c r="J86" s="300">
        <v>20</v>
      </c>
      <c r="K86" s="288"/>
    </row>
    <row r="87" spans="2:11" s="1" customFormat="1" ht="15" customHeight="1">
      <c r="B87" s="299"/>
      <c r="C87" s="276" t="s">
        <v>892</v>
      </c>
      <c r="D87" s="276"/>
      <c r="E87" s="276"/>
      <c r="F87" s="297" t="s">
        <v>879</v>
      </c>
      <c r="G87" s="298"/>
      <c r="H87" s="276" t="s">
        <v>893</v>
      </c>
      <c r="I87" s="276" t="s">
        <v>875</v>
      </c>
      <c r="J87" s="276">
        <v>50</v>
      </c>
      <c r="K87" s="288"/>
    </row>
    <row r="88" spans="2:11" s="1" customFormat="1" ht="15" customHeight="1">
      <c r="B88" s="299"/>
      <c r="C88" s="276" t="s">
        <v>894</v>
      </c>
      <c r="D88" s="276"/>
      <c r="E88" s="276"/>
      <c r="F88" s="297" t="s">
        <v>879</v>
      </c>
      <c r="G88" s="298"/>
      <c r="H88" s="276" t="s">
        <v>895</v>
      </c>
      <c r="I88" s="276" t="s">
        <v>875</v>
      </c>
      <c r="J88" s="276">
        <v>20</v>
      </c>
      <c r="K88" s="288"/>
    </row>
    <row r="89" spans="2:11" s="1" customFormat="1" ht="15" customHeight="1">
      <c r="B89" s="299"/>
      <c r="C89" s="276" t="s">
        <v>896</v>
      </c>
      <c r="D89" s="276"/>
      <c r="E89" s="276"/>
      <c r="F89" s="297" t="s">
        <v>879</v>
      </c>
      <c r="G89" s="298"/>
      <c r="H89" s="276" t="s">
        <v>897</v>
      </c>
      <c r="I89" s="276" t="s">
        <v>875</v>
      </c>
      <c r="J89" s="276">
        <v>20</v>
      </c>
      <c r="K89" s="288"/>
    </row>
    <row r="90" spans="2:11" s="1" customFormat="1" ht="15" customHeight="1">
      <c r="B90" s="299"/>
      <c r="C90" s="276" t="s">
        <v>898</v>
      </c>
      <c r="D90" s="276"/>
      <c r="E90" s="276"/>
      <c r="F90" s="297" t="s">
        <v>879</v>
      </c>
      <c r="G90" s="298"/>
      <c r="H90" s="276" t="s">
        <v>899</v>
      </c>
      <c r="I90" s="276" t="s">
        <v>875</v>
      </c>
      <c r="J90" s="276">
        <v>50</v>
      </c>
      <c r="K90" s="288"/>
    </row>
    <row r="91" spans="2:11" s="1" customFormat="1" ht="15" customHeight="1">
      <c r="B91" s="299"/>
      <c r="C91" s="276" t="s">
        <v>900</v>
      </c>
      <c r="D91" s="276"/>
      <c r="E91" s="276"/>
      <c r="F91" s="297" t="s">
        <v>879</v>
      </c>
      <c r="G91" s="298"/>
      <c r="H91" s="276" t="s">
        <v>900</v>
      </c>
      <c r="I91" s="276" t="s">
        <v>875</v>
      </c>
      <c r="J91" s="276">
        <v>50</v>
      </c>
      <c r="K91" s="288"/>
    </row>
    <row r="92" spans="2:11" s="1" customFormat="1" ht="15" customHeight="1">
      <c r="B92" s="299"/>
      <c r="C92" s="276" t="s">
        <v>901</v>
      </c>
      <c r="D92" s="276"/>
      <c r="E92" s="276"/>
      <c r="F92" s="297" t="s">
        <v>879</v>
      </c>
      <c r="G92" s="298"/>
      <c r="H92" s="276" t="s">
        <v>902</v>
      </c>
      <c r="I92" s="276" t="s">
        <v>875</v>
      </c>
      <c r="J92" s="276">
        <v>255</v>
      </c>
      <c r="K92" s="288"/>
    </row>
    <row r="93" spans="2:11" s="1" customFormat="1" ht="15" customHeight="1">
      <c r="B93" s="299"/>
      <c r="C93" s="276" t="s">
        <v>903</v>
      </c>
      <c r="D93" s="276"/>
      <c r="E93" s="276"/>
      <c r="F93" s="297" t="s">
        <v>873</v>
      </c>
      <c r="G93" s="298"/>
      <c r="H93" s="276" t="s">
        <v>904</v>
      </c>
      <c r="I93" s="276" t="s">
        <v>905</v>
      </c>
      <c r="J93" s="276"/>
      <c r="K93" s="288"/>
    </row>
    <row r="94" spans="2:11" s="1" customFormat="1" ht="15" customHeight="1">
      <c r="B94" s="299"/>
      <c r="C94" s="276" t="s">
        <v>906</v>
      </c>
      <c r="D94" s="276"/>
      <c r="E94" s="276"/>
      <c r="F94" s="297" t="s">
        <v>873</v>
      </c>
      <c r="G94" s="298"/>
      <c r="H94" s="276" t="s">
        <v>907</v>
      </c>
      <c r="I94" s="276" t="s">
        <v>908</v>
      </c>
      <c r="J94" s="276"/>
      <c r="K94" s="288"/>
    </row>
    <row r="95" spans="2:11" s="1" customFormat="1" ht="15" customHeight="1">
      <c r="B95" s="299"/>
      <c r="C95" s="276" t="s">
        <v>909</v>
      </c>
      <c r="D95" s="276"/>
      <c r="E95" s="276"/>
      <c r="F95" s="297" t="s">
        <v>873</v>
      </c>
      <c r="G95" s="298"/>
      <c r="H95" s="276" t="s">
        <v>909</v>
      </c>
      <c r="I95" s="276" t="s">
        <v>908</v>
      </c>
      <c r="J95" s="276"/>
      <c r="K95" s="288"/>
    </row>
    <row r="96" spans="2:11" s="1" customFormat="1" ht="15" customHeight="1">
      <c r="B96" s="299"/>
      <c r="C96" s="276" t="s">
        <v>38</v>
      </c>
      <c r="D96" s="276"/>
      <c r="E96" s="276"/>
      <c r="F96" s="297" t="s">
        <v>873</v>
      </c>
      <c r="G96" s="298"/>
      <c r="H96" s="276" t="s">
        <v>910</v>
      </c>
      <c r="I96" s="276" t="s">
        <v>908</v>
      </c>
      <c r="J96" s="276"/>
      <c r="K96" s="288"/>
    </row>
    <row r="97" spans="2:11" s="1" customFormat="1" ht="15" customHeight="1">
      <c r="B97" s="299"/>
      <c r="C97" s="276" t="s">
        <v>48</v>
      </c>
      <c r="D97" s="276"/>
      <c r="E97" s="276"/>
      <c r="F97" s="297" t="s">
        <v>873</v>
      </c>
      <c r="G97" s="298"/>
      <c r="H97" s="276" t="s">
        <v>911</v>
      </c>
      <c r="I97" s="276" t="s">
        <v>908</v>
      </c>
      <c r="J97" s="276"/>
      <c r="K97" s="288"/>
    </row>
    <row r="98" spans="2:11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pans="2:11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pans="2:11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pans="2:1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pans="2:11" s="1" customFormat="1" ht="45" customHeight="1">
      <c r="B102" s="287"/>
      <c r="C102" s="396" t="s">
        <v>912</v>
      </c>
      <c r="D102" s="396"/>
      <c r="E102" s="396"/>
      <c r="F102" s="396"/>
      <c r="G102" s="396"/>
      <c r="H102" s="396"/>
      <c r="I102" s="396"/>
      <c r="J102" s="396"/>
      <c r="K102" s="288"/>
    </row>
    <row r="103" spans="2:11" s="1" customFormat="1" ht="17.25" customHeight="1">
      <c r="B103" s="287"/>
      <c r="C103" s="289" t="s">
        <v>867</v>
      </c>
      <c r="D103" s="289"/>
      <c r="E103" s="289"/>
      <c r="F103" s="289" t="s">
        <v>868</v>
      </c>
      <c r="G103" s="290"/>
      <c r="H103" s="289" t="s">
        <v>54</v>
      </c>
      <c r="I103" s="289" t="s">
        <v>57</v>
      </c>
      <c r="J103" s="289" t="s">
        <v>869</v>
      </c>
      <c r="K103" s="288"/>
    </row>
    <row r="104" spans="2:11" s="1" customFormat="1" ht="17.25" customHeight="1">
      <c r="B104" s="287"/>
      <c r="C104" s="291" t="s">
        <v>870</v>
      </c>
      <c r="D104" s="291"/>
      <c r="E104" s="291"/>
      <c r="F104" s="292" t="s">
        <v>871</v>
      </c>
      <c r="G104" s="293"/>
      <c r="H104" s="291"/>
      <c r="I104" s="291"/>
      <c r="J104" s="291" t="s">
        <v>872</v>
      </c>
      <c r="K104" s="288"/>
    </row>
    <row r="105" spans="2:11" s="1" customFormat="1" ht="5.25" customHeight="1">
      <c r="B105" s="287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pans="2:11" s="1" customFormat="1" ht="15" customHeight="1">
      <c r="B106" s="287"/>
      <c r="C106" s="276" t="s">
        <v>53</v>
      </c>
      <c r="D106" s="296"/>
      <c r="E106" s="296"/>
      <c r="F106" s="297" t="s">
        <v>873</v>
      </c>
      <c r="G106" s="276"/>
      <c r="H106" s="276" t="s">
        <v>913</v>
      </c>
      <c r="I106" s="276" t="s">
        <v>875</v>
      </c>
      <c r="J106" s="276">
        <v>20</v>
      </c>
      <c r="K106" s="288"/>
    </row>
    <row r="107" spans="2:11" s="1" customFormat="1" ht="15" customHeight="1">
      <c r="B107" s="287"/>
      <c r="C107" s="276" t="s">
        <v>876</v>
      </c>
      <c r="D107" s="276"/>
      <c r="E107" s="276"/>
      <c r="F107" s="297" t="s">
        <v>873</v>
      </c>
      <c r="G107" s="276"/>
      <c r="H107" s="276" t="s">
        <v>913</v>
      </c>
      <c r="I107" s="276" t="s">
        <v>875</v>
      </c>
      <c r="J107" s="276">
        <v>120</v>
      </c>
      <c r="K107" s="288"/>
    </row>
    <row r="108" spans="2:11" s="1" customFormat="1" ht="15" customHeight="1">
      <c r="B108" s="299"/>
      <c r="C108" s="276" t="s">
        <v>878</v>
      </c>
      <c r="D108" s="276"/>
      <c r="E108" s="276"/>
      <c r="F108" s="297" t="s">
        <v>879</v>
      </c>
      <c r="G108" s="276"/>
      <c r="H108" s="276" t="s">
        <v>913</v>
      </c>
      <c r="I108" s="276" t="s">
        <v>875</v>
      </c>
      <c r="J108" s="276">
        <v>50</v>
      </c>
      <c r="K108" s="288"/>
    </row>
    <row r="109" spans="2:11" s="1" customFormat="1" ht="15" customHeight="1">
      <c r="B109" s="299"/>
      <c r="C109" s="276" t="s">
        <v>881</v>
      </c>
      <c r="D109" s="276"/>
      <c r="E109" s="276"/>
      <c r="F109" s="297" t="s">
        <v>873</v>
      </c>
      <c r="G109" s="276"/>
      <c r="H109" s="276" t="s">
        <v>913</v>
      </c>
      <c r="I109" s="276" t="s">
        <v>883</v>
      </c>
      <c r="J109" s="276"/>
      <c r="K109" s="288"/>
    </row>
    <row r="110" spans="2:11" s="1" customFormat="1" ht="15" customHeight="1">
      <c r="B110" s="299"/>
      <c r="C110" s="276" t="s">
        <v>892</v>
      </c>
      <c r="D110" s="276"/>
      <c r="E110" s="276"/>
      <c r="F110" s="297" t="s">
        <v>879</v>
      </c>
      <c r="G110" s="276"/>
      <c r="H110" s="276" t="s">
        <v>913</v>
      </c>
      <c r="I110" s="276" t="s">
        <v>875</v>
      </c>
      <c r="J110" s="276">
        <v>50</v>
      </c>
      <c r="K110" s="288"/>
    </row>
    <row r="111" spans="2:11" s="1" customFormat="1" ht="15" customHeight="1">
      <c r="B111" s="299"/>
      <c r="C111" s="276" t="s">
        <v>900</v>
      </c>
      <c r="D111" s="276"/>
      <c r="E111" s="276"/>
      <c r="F111" s="297" t="s">
        <v>879</v>
      </c>
      <c r="G111" s="276"/>
      <c r="H111" s="276" t="s">
        <v>913</v>
      </c>
      <c r="I111" s="276" t="s">
        <v>875</v>
      </c>
      <c r="J111" s="276">
        <v>50</v>
      </c>
      <c r="K111" s="288"/>
    </row>
    <row r="112" spans="2:11" s="1" customFormat="1" ht="15" customHeight="1">
      <c r="B112" s="299"/>
      <c r="C112" s="276" t="s">
        <v>898</v>
      </c>
      <c r="D112" s="276"/>
      <c r="E112" s="276"/>
      <c r="F112" s="297" t="s">
        <v>879</v>
      </c>
      <c r="G112" s="276"/>
      <c r="H112" s="276" t="s">
        <v>913</v>
      </c>
      <c r="I112" s="276" t="s">
        <v>875</v>
      </c>
      <c r="J112" s="276">
        <v>50</v>
      </c>
      <c r="K112" s="288"/>
    </row>
    <row r="113" spans="2:11" s="1" customFormat="1" ht="15" customHeight="1">
      <c r="B113" s="299"/>
      <c r="C113" s="276" t="s">
        <v>53</v>
      </c>
      <c r="D113" s="276"/>
      <c r="E113" s="276"/>
      <c r="F113" s="297" t="s">
        <v>873</v>
      </c>
      <c r="G113" s="276"/>
      <c r="H113" s="276" t="s">
        <v>914</v>
      </c>
      <c r="I113" s="276" t="s">
        <v>875</v>
      </c>
      <c r="J113" s="276">
        <v>20</v>
      </c>
      <c r="K113" s="288"/>
    </row>
    <row r="114" spans="2:11" s="1" customFormat="1" ht="15" customHeight="1">
      <c r="B114" s="299"/>
      <c r="C114" s="276" t="s">
        <v>915</v>
      </c>
      <c r="D114" s="276"/>
      <c r="E114" s="276"/>
      <c r="F114" s="297" t="s">
        <v>873</v>
      </c>
      <c r="G114" s="276"/>
      <c r="H114" s="276" t="s">
        <v>916</v>
      </c>
      <c r="I114" s="276" t="s">
        <v>875</v>
      </c>
      <c r="J114" s="276">
        <v>120</v>
      </c>
      <c r="K114" s="288"/>
    </row>
    <row r="115" spans="2:11" s="1" customFormat="1" ht="15" customHeight="1">
      <c r="B115" s="299"/>
      <c r="C115" s="276" t="s">
        <v>38</v>
      </c>
      <c r="D115" s="276"/>
      <c r="E115" s="276"/>
      <c r="F115" s="297" t="s">
        <v>873</v>
      </c>
      <c r="G115" s="276"/>
      <c r="H115" s="276" t="s">
        <v>917</v>
      </c>
      <c r="I115" s="276" t="s">
        <v>908</v>
      </c>
      <c r="J115" s="276"/>
      <c r="K115" s="288"/>
    </row>
    <row r="116" spans="2:11" s="1" customFormat="1" ht="15" customHeight="1">
      <c r="B116" s="299"/>
      <c r="C116" s="276" t="s">
        <v>48</v>
      </c>
      <c r="D116" s="276"/>
      <c r="E116" s="276"/>
      <c r="F116" s="297" t="s">
        <v>873</v>
      </c>
      <c r="G116" s="276"/>
      <c r="H116" s="276" t="s">
        <v>918</v>
      </c>
      <c r="I116" s="276" t="s">
        <v>908</v>
      </c>
      <c r="J116" s="276"/>
      <c r="K116" s="288"/>
    </row>
    <row r="117" spans="2:11" s="1" customFormat="1" ht="15" customHeight="1">
      <c r="B117" s="299"/>
      <c r="C117" s="276" t="s">
        <v>57</v>
      </c>
      <c r="D117" s="276"/>
      <c r="E117" s="276"/>
      <c r="F117" s="297" t="s">
        <v>873</v>
      </c>
      <c r="G117" s="276"/>
      <c r="H117" s="276" t="s">
        <v>919</v>
      </c>
      <c r="I117" s="276" t="s">
        <v>920</v>
      </c>
      <c r="J117" s="276"/>
      <c r="K117" s="288"/>
    </row>
    <row r="118" spans="2:11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pans="2:11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pans="2:11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pans="2:1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pans="2:11" s="1" customFormat="1" ht="45" customHeight="1">
      <c r="B122" s="315"/>
      <c r="C122" s="397" t="s">
        <v>921</v>
      </c>
      <c r="D122" s="397"/>
      <c r="E122" s="397"/>
      <c r="F122" s="397"/>
      <c r="G122" s="397"/>
      <c r="H122" s="397"/>
      <c r="I122" s="397"/>
      <c r="J122" s="397"/>
      <c r="K122" s="316"/>
    </row>
    <row r="123" spans="2:11" s="1" customFormat="1" ht="17.25" customHeight="1">
      <c r="B123" s="317"/>
      <c r="C123" s="289" t="s">
        <v>867</v>
      </c>
      <c r="D123" s="289"/>
      <c r="E123" s="289"/>
      <c r="F123" s="289" t="s">
        <v>868</v>
      </c>
      <c r="G123" s="290"/>
      <c r="H123" s="289" t="s">
        <v>54</v>
      </c>
      <c r="I123" s="289" t="s">
        <v>57</v>
      </c>
      <c r="J123" s="289" t="s">
        <v>869</v>
      </c>
      <c r="K123" s="318"/>
    </row>
    <row r="124" spans="2:11" s="1" customFormat="1" ht="17.25" customHeight="1">
      <c r="B124" s="317"/>
      <c r="C124" s="291" t="s">
        <v>870</v>
      </c>
      <c r="D124" s="291"/>
      <c r="E124" s="291"/>
      <c r="F124" s="292" t="s">
        <v>871</v>
      </c>
      <c r="G124" s="293"/>
      <c r="H124" s="291"/>
      <c r="I124" s="291"/>
      <c r="J124" s="291" t="s">
        <v>872</v>
      </c>
      <c r="K124" s="318"/>
    </row>
    <row r="125" spans="2:11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pans="2:11" s="1" customFormat="1" ht="15" customHeight="1">
      <c r="B126" s="319"/>
      <c r="C126" s="276" t="s">
        <v>876</v>
      </c>
      <c r="D126" s="296"/>
      <c r="E126" s="296"/>
      <c r="F126" s="297" t="s">
        <v>873</v>
      </c>
      <c r="G126" s="276"/>
      <c r="H126" s="276" t="s">
        <v>913</v>
      </c>
      <c r="I126" s="276" t="s">
        <v>875</v>
      </c>
      <c r="J126" s="276">
        <v>120</v>
      </c>
      <c r="K126" s="322"/>
    </row>
    <row r="127" spans="2:11" s="1" customFormat="1" ht="15" customHeight="1">
      <c r="B127" s="319"/>
      <c r="C127" s="276" t="s">
        <v>922</v>
      </c>
      <c r="D127" s="276"/>
      <c r="E127" s="276"/>
      <c r="F127" s="297" t="s">
        <v>873</v>
      </c>
      <c r="G127" s="276"/>
      <c r="H127" s="276" t="s">
        <v>923</v>
      </c>
      <c r="I127" s="276" t="s">
        <v>875</v>
      </c>
      <c r="J127" s="276" t="s">
        <v>924</v>
      </c>
      <c r="K127" s="322"/>
    </row>
    <row r="128" spans="2:11" s="1" customFormat="1" ht="15" customHeight="1">
      <c r="B128" s="319"/>
      <c r="C128" s="276" t="s">
        <v>821</v>
      </c>
      <c r="D128" s="276"/>
      <c r="E128" s="276"/>
      <c r="F128" s="297" t="s">
        <v>873</v>
      </c>
      <c r="G128" s="276"/>
      <c r="H128" s="276" t="s">
        <v>925</v>
      </c>
      <c r="I128" s="276" t="s">
        <v>875</v>
      </c>
      <c r="J128" s="276" t="s">
        <v>924</v>
      </c>
      <c r="K128" s="322"/>
    </row>
    <row r="129" spans="2:11" s="1" customFormat="1" ht="15" customHeight="1">
      <c r="B129" s="319"/>
      <c r="C129" s="276" t="s">
        <v>884</v>
      </c>
      <c r="D129" s="276"/>
      <c r="E129" s="276"/>
      <c r="F129" s="297" t="s">
        <v>879</v>
      </c>
      <c r="G129" s="276"/>
      <c r="H129" s="276" t="s">
        <v>885</v>
      </c>
      <c r="I129" s="276" t="s">
        <v>875</v>
      </c>
      <c r="J129" s="276">
        <v>15</v>
      </c>
      <c r="K129" s="322"/>
    </row>
    <row r="130" spans="2:11" s="1" customFormat="1" ht="15" customHeight="1">
      <c r="B130" s="319"/>
      <c r="C130" s="300" t="s">
        <v>886</v>
      </c>
      <c r="D130" s="300"/>
      <c r="E130" s="300"/>
      <c r="F130" s="301" t="s">
        <v>879</v>
      </c>
      <c r="G130" s="300"/>
      <c r="H130" s="300" t="s">
        <v>887</v>
      </c>
      <c r="I130" s="300" t="s">
        <v>875</v>
      </c>
      <c r="J130" s="300">
        <v>15</v>
      </c>
      <c r="K130" s="322"/>
    </row>
    <row r="131" spans="2:11" s="1" customFormat="1" ht="15" customHeight="1">
      <c r="B131" s="319"/>
      <c r="C131" s="300" t="s">
        <v>888</v>
      </c>
      <c r="D131" s="300"/>
      <c r="E131" s="300"/>
      <c r="F131" s="301" t="s">
        <v>879</v>
      </c>
      <c r="G131" s="300"/>
      <c r="H131" s="300" t="s">
        <v>889</v>
      </c>
      <c r="I131" s="300" t="s">
        <v>875</v>
      </c>
      <c r="J131" s="300">
        <v>20</v>
      </c>
      <c r="K131" s="322"/>
    </row>
    <row r="132" spans="2:11" s="1" customFormat="1" ht="15" customHeight="1">
      <c r="B132" s="319"/>
      <c r="C132" s="300" t="s">
        <v>890</v>
      </c>
      <c r="D132" s="300"/>
      <c r="E132" s="300"/>
      <c r="F132" s="301" t="s">
        <v>879</v>
      </c>
      <c r="G132" s="300"/>
      <c r="H132" s="300" t="s">
        <v>891</v>
      </c>
      <c r="I132" s="300" t="s">
        <v>875</v>
      </c>
      <c r="J132" s="300">
        <v>20</v>
      </c>
      <c r="K132" s="322"/>
    </row>
    <row r="133" spans="2:11" s="1" customFormat="1" ht="15" customHeight="1">
      <c r="B133" s="319"/>
      <c r="C133" s="276" t="s">
        <v>878</v>
      </c>
      <c r="D133" s="276"/>
      <c r="E133" s="276"/>
      <c r="F133" s="297" t="s">
        <v>879</v>
      </c>
      <c r="G133" s="276"/>
      <c r="H133" s="276" t="s">
        <v>913</v>
      </c>
      <c r="I133" s="276" t="s">
        <v>875</v>
      </c>
      <c r="J133" s="276">
        <v>50</v>
      </c>
      <c r="K133" s="322"/>
    </row>
    <row r="134" spans="2:11" s="1" customFormat="1" ht="15" customHeight="1">
      <c r="B134" s="319"/>
      <c r="C134" s="276" t="s">
        <v>892</v>
      </c>
      <c r="D134" s="276"/>
      <c r="E134" s="276"/>
      <c r="F134" s="297" t="s">
        <v>879</v>
      </c>
      <c r="G134" s="276"/>
      <c r="H134" s="276" t="s">
        <v>913</v>
      </c>
      <c r="I134" s="276" t="s">
        <v>875</v>
      </c>
      <c r="J134" s="276">
        <v>50</v>
      </c>
      <c r="K134" s="322"/>
    </row>
    <row r="135" spans="2:11" s="1" customFormat="1" ht="15" customHeight="1">
      <c r="B135" s="319"/>
      <c r="C135" s="276" t="s">
        <v>898</v>
      </c>
      <c r="D135" s="276"/>
      <c r="E135" s="276"/>
      <c r="F135" s="297" t="s">
        <v>879</v>
      </c>
      <c r="G135" s="276"/>
      <c r="H135" s="276" t="s">
        <v>913</v>
      </c>
      <c r="I135" s="276" t="s">
        <v>875</v>
      </c>
      <c r="J135" s="276">
        <v>50</v>
      </c>
      <c r="K135" s="322"/>
    </row>
    <row r="136" spans="2:11" s="1" customFormat="1" ht="15" customHeight="1">
      <c r="B136" s="319"/>
      <c r="C136" s="276" t="s">
        <v>900</v>
      </c>
      <c r="D136" s="276"/>
      <c r="E136" s="276"/>
      <c r="F136" s="297" t="s">
        <v>879</v>
      </c>
      <c r="G136" s="276"/>
      <c r="H136" s="276" t="s">
        <v>913</v>
      </c>
      <c r="I136" s="276" t="s">
        <v>875</v>
      </c>
      <c r="J136" s="276">
        <v>50</v>
      </c>
      <c r="K136" s="322"/>
    </row>
    <row r="137" spans="2:11" s="1" customFormat="1" ht="15" customHeight="1">
      <c r="B137" s="319"/>
      <c r="C137" s="276" t="s">
        <v>901</v>
      </c>
      <c r="D137" s="276"/>
      <c r="E137" s="276"/>
      <c r="F137" s="297" t="s">
        <v>879</v>
      </c>
      <c r="G137" s="276"/>
      <c r="H137" s="276" t="s">
        <v>926</v>
      </c>
      <c r="I137" s="276" t="s">
        <v>875</v>
      </c>
      <c r="J137" s="276">
        <v>255</v>
      </c>
      <c r="K137" s="322"/>
    </row>
    <row r="138" spans="2:11" s="1" customFormat="1" ht="15" customHeight="1">
      <c r="B138" s="319"/>
      <c r="C138" s="276" t="s">
        <v>903</v>
      </c>
      <c r="D138" s="276"/>
      <c r="E138" s="276"/>
      <c r="F138" s="297" t="s">
        <v>873</v>
      </c>
      <c r="G138" s="276"/>
      <c r="H138" s="276" t="s">
        <v>927</v>
      </c>
      <c r="I138" s="276" t="s">
        <v>905</v>
      </c>
      <c r="J138" s="276"/>
      <c r="K138" s="322"/>
    </row>
    <row r="139" spans="2:11" s="1" customFormat="1" ht="15" customHeight="1">
      <c r="B139" s="319"/>
      <c r="C139" s="276" t="s">
        <v>906</v>
      </c>
      <c r="D139" s="276"/>
      <c r="E139" s="276"/>
      <c r="F139" s="297" t="s">
        <v>873</v>
      </c>
      <c r="G139" s="276"/>
      <c r="H139" s="276" t="s">
        <v>928</v>
      </c>
      <c r="I139" s="276" t="s">
        <v>908</v>
      </c>
      <c r="J139" s="276"/>
      <c r="K139" s="322"/>
    </row>
    <row r="140" spans="2:11" s="1" customFormat="1" ht="15" customHeight="1">
      <c r="B140" s="319"/>
      <c r="C140" s="276" t="s">
        <v>909</v>
      </c>
      <c r="D140" s="276"/>
      <c r="E140" s="276"/>
      <c r="F140" s="297" t="s">
        <v>873</v>
      </c>
      <c r="G140" s="276"/>
      <c r="H140" s="276" t="s">
        <v>909</v>
      </c>
      <c r="I140" s="276" t="s">
        <v>908</v>
      </c>
      <c r="J140" s="276"/>
      <c r="K140" s="322"/>
    </row>
    <row r="141" spans="2:11" s="1" customFormat="1" ht="15" customHeight="1">
      <c r="B141" s="319"/>
      <c r="C141" s="276" t="s">
        <v>38</v>
      </c>
      <c r="D141" s="276"/>
      <c r="E141" s="276"/>
      <c r="F141" s="297" t="s">
        <v>873</v>
      </c>
      <c r="G141" s="276"/>
      <c r="H141" s="276" t="s">
        <v>929</v>
      </c>
      <c r="I141" s="276" t="s">
        <v>908</v>
      </c>
      <c r="J141" s="276"/>
      <c r="K141" s="322"/>
    </row>
    <row r="142" spans="2:11" s="1" customFormat="1" ht="15" customHeight="1">
      <c r="B142" s="319"/>
      <c r="C142" s="276" t="s">
        <v>930</v>
      </c>
      <c r="D142" s="276"/>
      <c r="E142" s="276"/>
      <c r="F142" s="297" t="s">
        <v>873</v>
      </c>
      <c r="G142" s="276"/>
      <c r="H142" s="276" t="s">
        <v>931</v>
      </c>
      <c r="I142" s="276" t="s">
        <v>908</v>
      </c>
      <c r="J142" s="276"/>
      <c r="K142" s="322"/>
    </row>
    <row r="143" spans="2:11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pans="2:11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pans="2:11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pans="2:11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pans="2:11" s="1" customFormat="1" ht="45" customHeight="1">
      <c r="B147" s="287"/>
      <c r="C147" s="396" t="s">
        <v>932</v>
      </c>
      <c r="D147" s="396"/>
      <c r="E147" s="396"/>
      <c r="F147" s="396"/>
      <c r="G147" s="396"/>
      <c r="H147" s="396"/>
      <c r="I147" s="396"/>
      <c r="J147" s="396"/>
      <c r="K147" s="288"/>
    </row>
    <row r="148" spans="2:11" s="1" customFormat="1" ht="17.25" customHeight="1">
      <c r="B148" s="287"/>
      <c r="C148" s="289" t="s">
        <v>867</v>
      </c>
      <c r="D148" s="289"/>
      <c r="E148" s="289"/>
      <c r="F148" s="289" t="s">
        <v>868</v>
      </c>
      <c r="G148" s="290"/>
      <c r="H148" s="289" t="s">
        <v>54</v>
      </c>
      <c r="I148" s="289" t="s">
        <v>57</v>
      </c>
      <c r="J148" s="289" t="s">
        <v>869</v>
      </c>
      <c r="K148" s="288"/>
    </row>
    <row r="149" spans="2:11" s="1" customFormat="1" ht="17.25" customHeight="1">
      <c r="B149" s="287"/>
      <c r="C149" s="291" t="s">
        <v>870</v>
      </c>
      <c r="D149" s="291"/>
      <c r="E149" s="291"/>
      <c r="F149" s="292" t="s">
        <v>871</v>
      </c>
      <c r="G149" s="293"/>
      <c r="H149" s="291"/>
      <c r="I149" s="291"/>
      <c r="J149" s="291" t="s">
        <v>872</v>
      </c>
      <c r="K149" s="288"/>
    </row>
    <row r="150" spans="2:11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pans="2:11" s="1" customFormat="1" ht="15" customHeight="1">
      <c r="B151" s="299"/>
      <c r="C151" s="326" t="s">
        <v>876</v>
      </c>
      <c r="D151" s="276"/>
      <c r="E151" s="276"/>
      <c r="F151" s="327" t="s">
        <v>873</v>
      </c>
      <c r="G151" s="276"/>
      <c r="H151" s="326" t="s">
        <v>913</v>
      </c>
      <c r="I151" s="326" t="s">
        <v>875</v>
      </c>
      <c r="J151" s="326">
        <v>120</v>
      </c>
      <c r="K151" s="322"/>
    </row>
    <row r="152" spans="2:11" s="1" customFormat="1" ht="15" customHeight="1">
      <c r="B152" s="299"/>
      <c r="C152" s="326" t="s">
        <v>922</v>
      </c>
      <c r="D152" s="276"/>
      <c r="E152" s="276"/>
      <c r="F152" s="327" t="s">
        <v>873</v>
      </c>
      <c r="G152" s="276"/>
      <c r="H152" s="326" t="s">
        <v>933</v>
      </c>
      <c r="I152" s="326" t="s">
        <v>875</v>
      </c>
      <c r="J152" s="326" t="s">
        <v>924</v>
      </c>
      <c r="K152" s="322"/>
    </row>
    <row r="153" spans="2:11" s="1" customFormat="1" ht="15" customHeight="1">
      <c r="B153" s="299"/>
      <c r="C153" s="326" t="s">
        <v>821</v>
      </c>
      <c r="D153" s="276"/>
      <c r="E153" s="276"/>
      <c r="F153" s="327" t="s">
        <v>873</v>
      </c>
      <c r="G153" s="276"/>
      <c r="H153" s="326" t="s">
        <v>934</v>
      </c>
      <c r="I153" s="326" t="s">
        <v>875</v>
      </c>
      <c r="J153" s="326" t="s">
        <v>924</v>
      </c>
      <c r="K153" s="322"/>
    </row>
    <row r="154" spans="2:11" s="1" customFormat="1" ht="15" customHeight="1">
      <c r="B154" s="299"/>
      <c r="C154" s="326" t="s">
        <v>878</v>
      </c>
      <c r="D154" s="276"/>
      <c r="E154" s="276"/>
      <c r="F154" s="327" t="s">
        <v>879</v>
      </c>
      <c r="G154" s="276"/>
      <c r="H154" s="326" t="s">
        <v>913</v>
      </c>
      <c r="I154" s="326" t="s">
        <v>875</v>
      </c>
      <c r="J154" s="326">
        <v>50</v>
      </c>
      <c r="K154" s="322"/>
    </row>
    <row r="155" spans="2:11" s="1" customFormat="1" ht="15" customHeight="1">
      <c r="B155" s="299"/>
      <c r="C155" s="326" t="s">
        <v>881</v>
      </c>
      <c r="D155" s="276"/>
      <c r="E155" s="276"/>
      <c r="F155" s="327" t="s">
        <v>873</v>
      </c>
      <c r="G155" s="276"/>
      <c r="H155" s="326" t="s">
        <v>913</v>
      </c>
      <c r="I155" s="326" t="s">
        <v>883</v>
      </c>
      <c r="J155" s="326"/>
      <c r="K155" s="322"/>
    </row>
    <row r="156" spans="2:11" s="1" customFormat="1" ht="15" customHeight="1">
      <c r="B156" s="299"/>
      <c r="C156" s="326" t="s">
        <v>892</v>
      </c>
      <c r="D156" s="276"/>
      <c r="E156" s="276"/>
      <c r="F156" s="327" t="s">
        <v>879</v>
      </c>
      <c r="G156" s="276"/>
      <c r="H156" s="326" t="s">
        <v>913</v>
      </c>
      <c r="I156" s="326" t="s">
        <v>875</v>
      </c>
      <c r="J156" s="326">
        <v>50</v>
      </c>
      <c r="K156" s="322"/>
    </row>
    <row r="157" spans="2:11" s="1" customFormat="1" ht="15" customHeight="1">
      <c r="B157" s="299"/>
      <c r="C157" s="326" t="s">
        <v>900</v>
      </c>
      <c r="D157" s="276"/>
      <c r="E157" s="276"/>
      <c r="F157" s="327" t="s">
        <v>879</v>
      </c>
      <c r="G157" s="276"/>
      <c r="H157" s="326" t="s">
        <v>913</v>
      </c>
      <c r="I157" s="326" t="s">
        <v>875</v>
      </c>
      <c r="J157" s="326">
        <v>50</v>
      </c>
      <c r="K157" s="322"/>
    </row>
    <row r="158" spans="2:11" s="1" customFormat="1" ht="15" customHeight="1">
      <c r="B158" s="299"/>
      <c r="C158" s="326" t="s">
        <v>898</v>
      </c>
      <c r="D158" s="276"/>
      <c r="E158" s="276"/>
      <c r="F158" s="327" t="s">
        <v>879</v>
      </c>
      <c r="G158" s="276"/>
      <c r="H158" s="326" t="s">
        <v>913</v>
      </c>
      <c r="I158" s="326" t="s">
        <v>875</v>
      </c>
      <c r="J158" s="326">
        <v>50</v>
      </c>
      <c r="K158" s="322"/>
    </row>
    <row r="159" spans="2:11" s="1" customFormat="1" ht="15" customHeight="1">
      <c r="B159" s="299"/>
      <c r="C159" s="326" t="s">
        <v>112</v>
      </c>
      <c r="D159" s="276"/>
      <c r="E159" s="276"/>
      <c r="F159" s="327" t="s">
        <v>873</v>
      </c>
      <c r="G159" s="276"/>
      <c r="H159" s="326" t="s">
        <v>935</v>
      </c>
      <c r="I159" s="326" t="s">
        <v>875</v>
      </c>
      <c r="J159" s="326" t="s">
        <v>936</v>
      </c>
      <c r="K159" s="322"/>
    </row>
    <row r="160" spans="2:11" s="1" customFormat="1" ht="15" customHeight="1">
      <c r="B160" s="299"/>
      <c r="C160" s="326" t="s">
        <v>937</v>
      </c>
      <c r="D160" s="276"/>
      <c r="E160" s="276"/>
      <c r="F160" s="327" t="s">
        <v>873</v>
      </c>
      <c r="G160" s="276"/>
      <c r="H160" s="326" t="s">
        <v>938</v>
      </c>
      <c r="I160" s="326" t="s">
        <v>908</v>
      </c>
      <c r="J160" s="326"/>
      <c r="K160" s="322"/>
    </row>
    <row r="161" spans="2:1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pans="2:11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pans="2:11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pans="2:11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pans="2:11" s="1" customFormat="1" ht="45" customHeight="1">
      <c r="B165" s="268"/>
      <c r="C165" s="397" t="s">
        <v>939</v>
      </c>
      <c r="D165" s="397"/>
      <c r="E165" s="397"/>
      <c r="F165" s="397"/>
      <c r="G165" s="397"/>
      <c r="H165" s="397"/>
      <c r="I165" s="397"/>
      <c r="J165" s="397"/>
      <c r="K165" s="269"/>
    </row>
    <row r="166" spans="2:11" s="1" customFormat="1" ht="17.25" customHeight="1">
      <c r="B166" s="268"/>
      <c r="C166" s="289" t="s">
        <v>867</v>
      </c>
      <c r="D166" s="289"/>
      <c r="E166" s="289"/>
      <c r="F166" s="289" t="s">
        <v>868</v>
      </c>
      <c r="G166" s="331"/>
      <c r="H166" s="332" t="s">
        <v>54</v>
      </c>
      <c r="I166" s="332" t="s">
        <v>57</v>
      </c>
      <c r="J166" s="289" t="s">
        <v>869</v>
      </c>
      <c r="K166" s="269"/>
    </row>
    <row r="167" spans="2:11" s="1" customFormat="1" ht="17.25" customHeight="1">
      <c r="B167" s="270"/>
      <c r="C167" s="291" t="s">
        <v>870</v>
      </c>
      <c r="D167" s="291"/>
      <c r="E167" s="291"/>
      <c r="F167" s="292" t="s">
        <v>871</v>
      </c>
      <c r="G167" s="333"/>
      <c r="H167" s="334"/>
      <c r="I167" s="334"/>
      <c r="J167" s="291" t="s">
        <v>872</v>
      </c>
      <c r="K167" s="271"/>
    </row>
    <row r="168" spans="2:11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pans="2:11" s="1" customFormat="1" ht="15" customHeight="1">
      <c r="B169" s="299"/>
      <c r="C169" s="276" t="s">
        <v>876</v>
      </c>
      <c r="D169" s="276"/>
      <c r="E169" s="276"/>
      <c r="F169" s="297" t="s">
        <v>873</v>
      </c>
      <c r="G169" s="276"/>
      <c r="H169" s="276" t="s">
        <v>913</v>
      </c>
      <c r="I169" s="276" t="s">
        <v>875</v>
      </c>
      <c r="J169" s="276">
        <v>120</v>
      </c>
      <c r="K169" s="322"/>
    </row>
    <row r="170" spans="2:11" s="1" customFormat="1" ht="15" customHeight="1">
      <c r="B170" s="299"/>
      <c r="C170" s="276" t="s">
        <v>922</v>
      </c>
      <c r="D170" s="276"/>
      <c r="E170" s="276"/>
      <c r="F170" s="297" t="s">
        <v>873</v>
      </c>
      <c r="G170" s="276"/>
      <c r="H170" s="276" t="s">
        <v>923</v>
      </c>
      <c r="I170" s="276" t="s">
        <v>875</v>
      </c>
      <c r="J170" s="276" t="s">
        <v>924</v>
      </c>
      <c r="K170" s="322"/>
    </row>
    <row r="171" spans="2:11" s="1" customFormat="1" ht="15" customHeight="1">
      <c r="B171" s="299"/>
      <c r="C171" s="276" t="s">
        <v>821</v>
      </c>
      <c r="D171" s="276"/>
      <c r="E171" s="276"/>
      <c r="F171" s="297" t="s">
        <v>873</v>
      </c>
      <c r="G171" s="276"/>
      <c r="H171" s="276" t="s">
        <v>940</v>
      </c>
      <c r="I171" s="276" t="s">
        <v>875</v>
      </c>
      <c r="J171" s="276" t="s">
        <v>924</v>
      </c>
      <c r="K171" s="322"/>
    </row>
    <row r="172" spans="2:11" s="1" customFormat="1" ht="15" customHeight="1">
      <c r="B172" s="299"/>
      <c r="C172" s="276" t="s">
        <v>878</v>
      </c>
      <c r="D172" s="276"/>
      <c r="E172" s="276"/>
      <c r="F172" s="297" t="s">
        <v>879</v>
      </c>
      <c r="G172" s="276"/>
      <c r="H172" s="276" t="s">
        <v>940</v>
      </c>
      <c r="I172" s="276" t="s">
        <v>875</v>
      </c>
      <c r="J172" s="276">
        <v>50</v>
      </c>
      <c r="K172" s="322"/>
    </row>
    <row r="173" spans="2:11" s="1" customFormat="1" ht="15" customHeight="1">
      <c r="B173" s="299"/>
      <c r="C173" s="276" t="s">
        <v>881</v>
      </c>
      <c r="D173" s="276"/>
      <c r="E173" s="276"/>
      <c r="F173" s="297" t="s">
        <v>873</v>
      </c>
      <c r="G173" s="276"/>
      <c r="H173" s="276" t="s">
        <v>940</v>
      </c>
      <c r="I173" s="276" t="s">
        <v>883</v>
      </c>
      <c r="J173" s="276"/>
      <c r="K173" s="322"/>
    </row>
    <row r="174" spans="2:11" s="1" customFormat="1" ht="15" customHeight="1">
      <c r="B174" s="299"/>
      <c r="C174" s="276" t="s">
        <v>892</v>
      </c>
      <c r="D174" s="276"/>
      <c r="E174" s="276"/>
      <c r="F174" s="297" t="s">
        <v>879</v>
      </c>
      <c r="G174" s="276"/>
      <c r="H174" s="276" t="s">
        <v>940</v>
      </c>
      <c r="I174" s="276" t="s">
        <v>875</v>
      </c>
      <c r="J174" s="276">
        <v>50</v>
      </c>
      <c r="K174" s="322"/>
    </row>
    <row r="175" spans="2:11" s="1" customFormat="1" ht="15" customHeight="1">
      <c r="B175" s="299"/>
      <c r="C175" s="276" t="s">
        <v>900</v>
      </c>
      <c r="D175" s="276"/>
      <c r="E175" s="276"/>
      <c r="F175" s="297" t="s">
        <v>879</v>
      </c>
      <c r="G175" s="276"/>
      <c r="H175" s="276" t="s">
        <v>940</v>
      </c>
      <c r="I175" s="276" t="s">
        <v>875</v>
      </c>
      <c r="J175" s="276">
        <v>50</v>
      </c>
      <c r="K175" s="322"/>
    </row>
    <row r="176" spans="2:11" s="1" customFormat="1" ht="15" customHeight="1">
      <c r="B176" s="299"/>
      <c r="C176" s="276" t="s">
        <v>898</v>
      </c>
      <c r="D176" s="276"/>
      <c r="E176" s="276"/>
      <c r="F176" s="297" t="s">
        <v>879</v>
      </c>
      <c r="G176" s="276"/>
      <c r="H176" s="276" t="s">
        <v>940</v>
      </c>
      <c r="I176" s="276" t="s">
        <v>875</v>
      </c>
      <c r="J176" s="276">
        <v>50</v>
      </c>
      <c r="K176" s="322"/>
    </row>
    <row r="177" spans="2:11" s="1" customFormat="1" ht="15" customHeight="1">
      <c r="B177" s="299"/>
      <c r="C177" s="276" t="s">
        <v>124</v>
      </c>
      <c r="D177" s="276"/>
      <c r="E177" s="276"/>
      <c r="F177" s="297" t="s">
        <v>873</v>
      </c>
      <c r="G177" s="276"/>
      <c r="H177" s="276" t="s">
        <v>941</v>
      </c>
      <c r="I177" s="276" t="s">
        <v>942</v>
      </c>
      <c r="J177" s="276"/>
      <c r="K177" s="322"/>
    </row>
    <row r="178" spans="2:11" s="1" customFormat="1" ht="15" customHeight="1">
      <c r="B178" s="299"/>
      <c r="C178" s="276" t="s">
        <v>57</v>
      </c>
      <c r="D178" s="276"/>
      <c r="E178" s="276"/>
      <c r="F178" s="297" t="s">
        <v>873</v>
      </c>
      <c r="G178" s="276"/>
      <c r="H178" s="276" t="s">
        <v>943</v>
      </c>
      <c r="I178" s="276" t="s">
        <v>944</v>
      </c>
      <c r="J178" s="276">
        <v>1</v>
      </c>
      <c r="K178" s="322"/>
    </row>
    <row r="179" spans="2:11" s="1" customFormat="1" ht="15" customHeight="1">
      <c r="B179" s="299"/>
      <c r="C179" s="276" t="s">
        <v>53</v>
      </c>
      <c r="D179" s="276"/>
      <c r="E179" s="276"/>
      <c r="F179" s="297" t="s">
        <v>873</v>
      </c>
      <c r="G179" s="276"/>
      <c r="H179" s="276" t="s">
        <v>945</v>
      </c>
      <c r="I179" s="276" t="s">
        <v>875</v>
      </c>
      <c r="J179" s="276">
        <v>20</v>
      </c>
      <c r="K179" s="322"/>
    </row>
    <row r="180" spans="2:11" s="1" customFormat="1" ht="15" customHeight="1">
      <c r="B180" s="299"/>
      <c r="C180" s="276" t="s">
        <v>54</v>
      </c>
      <c r="D180" s="276"/>
      <c r="E180" s="276"/>
      <c r="F180" s="297" t="s">
        <v>873</v>
      </c>
      <c r="G180" s="276"/>
      <c r="H180" s="276" t="s">
        <v>946</v>
      </c>
      <c r="I180" s="276" t="s">
        <v>875</v>
      </c>
      <c r="J180" s="276">
        <v>255</v>
      </c>
      <c r="K180" s="322"/>
    </row>
    <row r="181" spans="2:11" s="1" customFormat="1" ht="15" customHeight="1">
      <c r="B181" s="299"/>
      <c r="C181" s="276" t="s">
        <v>125</v>
      </c>
      <c r="D181" s="276"/>
      <c r="E181" s="276"/>
      <c r="F181" s="297" t="s">
        <v>873</v>
      </c>
      <c r="G181" s="276"/>
      <c r="H181" s="276" t="s">
        <v>837</v>
      </c>
      <c r="I181" s="276" t="s">
        <v>875</v>
      </c>
      <c r="J181" s="276">
        <v>10</v>
      </c>
      <c r="K181" s="322"/>
    </row>
    <row r="182" spans="2:11" s="1" customFormat="1" ht="15" customHeight="1">
      <c r="B182" s="299"/>
      <c r="C182" s="276" t="s">
        <v>126</v>
      </c>
      <c r="D182" s="276"/>
      <c r="E182" s="276"/>
      <c r="F182" s="297" t="s">
        <v>873</v>
      </c>
      <c r="G182" s="276"/>
      <c r="H182" s="276" t="s">
        <v>947</v>
      </c>
      <c r="I182" s="276" t="s">
        <v>908</v>
      </c>
      <c r="J182" s="276"/>
      <c r="K182" s="322"/>
    </row>
    <row r="183" spans="2:11" s="1" customFormat="1" ht="15" customHeight="1">
      <c r="B183" s="299"/>
      <c r="C183" s="276" t="s">
        <v>948</v>
      </c>
      <c r="D183" s="276"/>
      <c r="E183" s="276"/>
      <c r="F183" s="297" t="s">
        <v>873</v>
      </c>
      <c r="G183" s="276"/>
      <c r="H183" s="276" t="s">
        <v>949</v>
      </c>
      <c r="I183" s="276" t="s">
        <v>908</v>
      </c>
      <c r="J183" s="276"/>
      <c r="K183" s="322"/>
    </row>
    <row r="184" spans="2:11" s="1" customFormat="1" ht="15" customHeight="1">
      <c r="B184" s="299"/>
      <c r="C184" s="276" t="s">
        <v>937</v>
      </c>
      <c r="D184" s="276"/>
      <c r="E184" s="276"/>
      <c r="F184" s="297" t="s">
        <v>873</v>
      </c>
      <c r="G184" s="276"/>
      <c r="H184" s="276" t="s">
        <v>950</v>
      </c>
      <c r="I184" s="276" t="s">
        <v>908</v>
      </c>
      <c r="J184" s="276"/>
      <c r="K184" s="322"/>
    </row>
    <row r="185" spans="2:11" s="1" customFormat="1" ht="15" customHeight="1">
      <c r="B185" s="299"/>
      <c r="C185" s="276" t="s">
        <v>128</v>
      </c>
      <c r="D185" s="276"/>
      <c r="E185" s="276"/>
      <c r="F185" s="297" t="s">
        <v>879</v>
      </c>
      <c r="G185" s="276"/>
      <c r="H185" s="276" t="s">
        <v>951</v>
      </c>
      <c r="I185" s="276" t="s">
        <v>875</v>
      </c>
      <c r="J185" s="276">
        <v>50</v>
      </c>
      <c r="K185" s="322"/>
    </row>
    <row r="186" spans="2:11" s="1" customFormat="1" ht="15" customHeight="1">
      <c r="B186" s="299"/>
      <c r="C186" s="276" t="s">
        <v>952</v>
      </c>
      <c r="D186" s="276"/>
      <c r="E186" s="276"/>
      <c r="F186" s="297" t="s">
        <v>879</v>
      </c>
      <c r="G186" s="276"/>
      <c r="H186" s="276" t="s">
        <v>953</v>
      </c>
      <c r="I186" s="276" t="s">
        <v>954</v>
      </c>
      <c r="J186" s="276"/>
      <c r="K186" s="322"/>
    </row>
    <row r="187" spans="2:11" s="1" customFormat="1" ht="15" customHeight="1">
      <c r="B187" s="299"/>
      <c r="C187" s="276" t="s">
        <v>955</v>
      </c>
      <c r="D187" s="276"/>
      <c r="E187" s="276"/>
      <c r="F187" s="297" t="s">
        <v>879</v>
      </c>
      <c r="G187" s="276"/>
      <c r="H187" s="276" t="s">
        <v>956</v>
      </c>
      <c r="I187" s="276" t="s">
        <v>954</v>
      </c>
      <c r="J187" s="276"/>
      <c r="K187" s="322"/>
    </row>
    <row r="188" spans="2:11" s="1" customFormat="1" ht="15" customHeight="1">
      <c r="B188" s="299"/>
      <c r="C188" s="276" t="s">
        <v>957</v>
      </c>
      <c r="D188" s="276"/>
      <c r="E188" s="276"/>
      <c r="F188" s="297" t="s">
        <v>879</v>
      </c>
      <c r="G188" s="276"/>
      <c r="H188" s="276" t="s">
        <v>958</v>
      </c>
      <c r="I188" s="276" t="s">
        <v>954</v>
      </c>
      <c r="J188" s="276"/>
      <c r="K188" s="322"/>
    </row>
    <row r="189" spans="2:11" s="1" customFormat="1" ht="15" customHeight="1">
      <c r="B189" s="299"/>
      <c r="C189" s="335" t="s">
        <v>959</v>
      </c>
      <c r="D189" s="276"/>
      <c r="E189" s="276"/>
      <c r="F189" s="297" t="s">
        <v>879</v>
      </c>
      <c r="G189" s="276"/>
      <c r="H189" s="276" t="s">
        <v>960</v>
      </c>
      <c r="I189" s="276" t="s">
        <v>961</v>
      </c>
      <c r="J189" s="336" t="s">
        <v>962</v>
      </c>
      <c r="K189" s="322"/>
    </row>
    <row r="190" spans="2:11" s="1" customFormat="1" ht="15" customHeight="1">
      <c r="B190" s="299"/>
      <c r="C190" s="335" t="s">
        <v>42</v>
      </c>
      <c r="D190" s="276"/>
      <c r="E190" s="276"/>
      <c r="F190" s="297" t="s">
        <v>873</v>
      </c>
      <c r="G190" s="276"/>
      <c r="H190" s="273" t="s">
        <v>963</v>
      </c>
      <c r="I190" s="276" t="s">
        <v>964</v>
      </c>
      <c r="J190" s="276"/>
      <c r="K190" s="322"/>
    </row>
    <row r="191" spans="2:11" s="1" customFormat="1" ht="15" customHeight="1">
      <c r="B191" s="299"/>
      <c r="C191" s="335" t="s">
        <v>965</v>
      </c>
      <c r="D191" s="276"/>
      <c r="E191" s="276"/>
      <c r="F191" s="297" t="s">
        <v>873</v>
      </c>
      <c r="G191" s="276"/>
      <c r="H191" s="276" t="s">
        <v>966</v>
      </c>
      <c r="I191" s="276" t="s">
        <v>908</v>
      </c>
      <c r="J191" s="276"/>
      <c r="K191" s="322"/>
    </row>
    <row r="192" spans="2:11" s="1" customFormat="1" ht="15" customHeight="1">
      <c r="B192" s="299"/>
      <c r="C192" s="335" t="s">
        <v>967</v>
      </c>
      <c r="D192" s="276"/>
      <c r="E192" s="276"/>
      <c r="F192" s="297" t="s">
        <v>873</v>
      </c>
      <c r="G192" s="276"/>
      <c r="H192" s="276" t="s">
        <v>968</v>
      </c>
      <c r="I192" s="276" t="s">
        <v>908</v>
      </c>
      <c r="J192" s="276"/>
      <c r="K192" s="322"/>
    </row>
    <row r="193" spans="2:11" s="1" customFormat="1" ht="15" customHeight="1">
      <c r="B193" s="299"/>
      <c r="C193" s="335" t="s">
        <v>969</v>
      </c>
      <c r="D193" s="276"/>
      <c r="E193" s="276"/>
      <c r="F193" s="297" t="s">
        <v>879</v>
      </c>
      <c r="G193" s="276"/>
      <c r="H193" s="276" t="s">
        <v>970</v>
      </c>
      <c r="I193" s="276" t="s">
        <v>908</v>
      </c>
      <c r="J193" s="276"/>
      <c r="K193" s="322"/>
    </row>
    <row r="194" spans="2:11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pans="2:11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pans="2:11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pans="2:11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pans="2:11" s="1" customFormat="1" ht="12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pans="2:11" s="1" customFormat="1" ht="22.2">
      <c r="B199" s="268"/>
      <c r="C199" s="397" t="s">
        <v>971</v>
      </c>
      <c r="D199" s="397"/>
      <c r="E199" s="397"/>
      <c r="F199" s="397"/>
      <c r="G199" s="397"/>
      <c r="H199" s="397"/>
      <c r="I199" s="397"/>
      <c r="J199" s="397"/>
      <c r="K199" s="269"/>
    </row>
    <row r="200" spans="2:11" s="1" customFormat="1" ht="25.5" customHeight="1">
      <c r="B200" s="268"/>
      <c r="C200" s="338" t="s">
        <v>972</v>
      </c>
      <c r="D200" s="338"/>
      <c r="E200" s="338"/>
      <c r="F200" s="338" t="s">
        <v>973</v>
      </c>
      <c r="G200" s="339"/>
      <c r="H200" s="398" t="s">
        <v>974</v>
      </c>
      <c r="I200" s="398"/>
      <c r="J200" s="398"/>
      <c r="K200" s="269"/>
    </row>
    <row r="201" spans="2:1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pans="2:11" s="1" customFormat="1" ht="15" customHeight="1">
      <c r="B202" s="299"/>
      <c r="C202" s="276" t="s">
        <v>964</v>
      </c>
      <c r="D202" s="276"/>
      <c r="E202" s="276"/>
      <c r="F202" s="297" t="s">
        <v>43</v>
      </c>
      <c r="G202" s="276"/>
      <c r="H202" s="399" t="s">
        <v>975</v>
      </c>
      <c r="I202" s="399"/>
      <c r="J202" s="399"/>
      <c r="K202" s="322"/>
    </row>
    <row r="203" spans="2:11" s="1" customFormat="1" ht="15" customHeight="1">
      <c r="B203" s="299"/>
      <c r="C203" s="276"/>
      <c r="D203" s="276"/>
      <c r="E203" s="276"/>
      <c r="F203" s="297" t="s">
        <v>44</v>
      </c>
      <c r="G203" s="276"/>
      <c r="H203" s="399" t="s">
        <v>976</v>
      </c>
      <c r="I203" s="399"/>
      <c r="J203" s="399"/>
      <c r="K203" s="322"/>
    </row>
    <row r="204" spans="2:11" s="1" customFormat="1" ht="15" customHeight="1">
      <c r="B204" s="299"/>
      <c r="C204" s="276"/>
      <c r="D204" s="276"/>
      <c r="E204" s="276"/>
      <c r="F204" s="297" t="s">
        <v>47</v>
      </c>
      <c r="G204" s="276"/>
      <c r="H204" s="399" t="s">
        <v>977</v>
      </c>
      <c r="I204" s="399"/>
      <c r="J204" s="399"/>
      <c r="K204" s="322"/>
    </row>
    <row r="205" spans="2:11" s="1" customFormat="1" ht="15" customHeight="1">
      <c r="B205" s="299"/>
      <c r="C205" s="276"/>
      <c r="D205" s="276"/>
      <c r="E205" s="276"/>
      <c r="F205" s="297" t="s">
        <v>45</v>
      </c>
      <c r="G205" s="276"/>
      <c r="H205" s="399" t="s">
        <v>978</v>
      </c>
      <c r="I205" s="399"/>
      <c r="J205" s="399"/>
      <c r="K205" s="322"/>
    </row>
    <row r="206" spans="2:11" s="1" customFormat="1" ht="15" customHeight="1">
      <c r="B206" s="299"/>
      <c r="C206" s="276"/>
      <c r="D206" s="276"/>
      <c r="E206" s="276"/>
      <c r="F206" s="297" t="s">
        <v>46</v>
      </c>
      <c r="G206" s="276"/>
      <c r="H206" s="399" t="s">
        <v>979</v>
      </c>
      <c r="I206" s="399"/>
      <c r="J206" s="399"/>
      <c r="K206" s="322"/>
    </row>
    <row r="207" spans="2:11" s="1" customFormat="1" ht="15" customHeight="1">
      <c r="B207" s="299"/>
      <c r="C207" s="276"/>
      <c r="D207" s="276"/>
      <c r="E207" s="276"/>
      <c r="F207" s="297"/>
      <c r="G207" s="276"/>
      <c r="H207" s="276"/>
      <c r="I207" s="276"/>
      <c r="J207" s="276"/>
      <c r="K207" s="322"/>
    </row>
    <row r="208" spans="2:11" s="1" customFormat="1" ht="15" customHeight="1">
      <c r="B208" s="299"/>
      <c r="C208" s="276" t="s">
        <v>920</v>
      </c>
      <c r="D208" s="276"/>
      <c r="E208" s="276"/>
      <c r="F208" s="297" t="s">
        <v>79</v>
      </c>
      <c r="G208" s="276"/>
      <c r="H208" s="399" t="s">
        <v>980</v>
      </c>
      <c r="I208" s="399"/>
      <c r="J208" s="399"/>
      <c r="K208" s="322"/>
    </row>
    <row r="209" spans="2:11" s="1" customFormat="1" ht="15" customHeight="1">
      <c r="B209" s="299"/>
      <c r="C209" s="276"/>
      <c r="D209" s="276"/>
      <c r="E209" s="276"/>
      <c r="F209" s="297" t="s">
        <v>817</v>
      </c>
      <c r="G209" s="276"/>
      <c r="H209" s="399" t="s">
        <v>818</v>
      </c>
      <c r="I209" s="399"/>
      <c r="J209" s="399"/>
      <c r="K209" s="322"/>
    </row>
    <row r="210" spans="2:11" s="1" customFormat="1" ht="15" customHeight="1">
      <c r="B210" s="299"/>
      <c r="C210" s="276"/>
      <c r="D210" s="276"/>
      <c r="E210" s="276"/>
      <c r="F210" s="297" t="s">
        <v>815</v>
      </c>
      <c r="G210" s="276"/>
      <c r="H210" s="399" t="s">
        <v>981</v>
      </c>
      <c r="I210" s="399"/>
      <c r="J210" s="399"/>
      <c r="K210" s="322"/>
    </row>
    <row r="211" spans="2:11" s="1" customFormat="1" ht="15" customHeight="1">
      <c r="B211" s="340"/>
      <c r="C211" s="276"/>
      <c r="D211" s="276"/>
      <c r="E211" s="276"/>
      <c r="F211" s="297" t="s">
        <v>819</v>
      </c>
      <c r="G211" s="335"/>
      <c r="H211" s="400" t="s">
        <v>820</v>
      </c>
      <c r="I211" s="400"/>
      <c r="J211" s="400"/>
      <c r="K211" s="341"/>
    </row>
    <row r="212" spans="2:11" s="1" customFormat="1" ht="15" customHeight="1">
      <c r="B212" s="340"/>
      <c r="C212" s="276"/>
      <c r="D212" s="276"/>
      <c r="E212" s="276"/>
      <c r="F212" s="297" t="s">
        <v>720</v>
      </c>
      <c r="G212" s="335"/>
      <c r="H212" s="400" t="s">
        <v>982</v>
      </c>
      <c r="I212" s="400"/>
      <c r="J212" s="400"/>
      <c r="K212" s="341"/>
    </row>
    <row r="213" spans="2:11" s="1" customFormat="1" ht="15" customHeight="1">
      <c r="B213" s="340"/>
      <c r="C213" s="276"/>
      <c r="D213" s="276"/>
      <c r="E213" s="276"/>
      <c r="F213" s="297"/>
      <c r="G213" s="335"/>
      <c r="H213" s="326"/>
      <c r="I213" s="326"/>
      <c r="J213" s="326"/>
      <c r="K213" s="341"/>
    </row>
    <row r="214" spans="2:11" s="1" customFormat="1" ht="15" customHeight="1">
      <c r="B214" s="340"/>
      <c r="C214" s="276" t="s">
        <v>944</v>
      </c>
      <c r="D214" s="276"/>
      <c r="E214" s="276"/>
      <c r="F214" s="297">
        <v>1</v>
      </c>
      <c r="G214" s="335"/>
      <c r="H214" s="400" t="s">
        <v>983</v>
      </c>
      <c r="I214" s="400"/>
      <c r="J214" s="400"/>
      <c r="K214" s="341"/>
    </row>
    <row r="215" spans="2:11" s="1" customFormat="1" ht="15" customHeight="1">
      <c r="B215" s="340"/>
      <c r="C215" s="276"/>
      <c r="D215" s="276"/>
      <c r="E215" s="276"/>
      <c r="F215" s="297">
        <v>2</v>
      </c>
      <c r="G215" s="335"/>
      <c r="H215" s="400" t="s">
        <v>984</v>
      </c>
      <c r="I215" s="400"/>
      <c r="J215" s="400"/>
      <c r="K215" s="341"/>
    </row>
    <row r="216" spans="2:11" s="1" customFormat="1" ht="15" customHeight="1">
      <c r="B216" s="340"/>
      <c r="C216" s="276"/>
      <c r="D216" s="276"/>
      <c r="E216" s="276"/>
      <c r="F216" s="297">
        <v>3</v>
      </c>
      <c r="G216" s="335"/>
      <c r="H216" s="400" t="s">
        <v>985</v>
      </c>
      <c r="I216" s="400"/>
      <c r="J216" s="400"/>
      <c r="K216" s="341"/>
    </row>
    <row r="217" spans="2:11" s="1" customFormat="1" ht="15" customHeight="1">
      <c r="B217" s="340"/>
      <c r="C217" s="276"/>
      <c r="D217" s="276"/>
      <c r="E217" s="276"/>
      <c r="F217" s="297">
        <v>4</v>
      </c>
      <c r="G217" s="335"/>
      <c r="H217" s="400" t="s">
        <v>986</v>
      </c>
      <c r="I217" s="400"/>
      <c r="J217" s="400"/>
      <c r="K217" s="341"/>
    </row>
    <row r="218" spans="2:11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komunikace</vt:lpstr>
      <vt:lpstr>2 - veřejné osvětlení</vt:lpstr>
      <vt:lpstr>3 - vedledjší rozpočtové ...</vt:lpstr>
      <vt:lpstr>Seznam figur</vt:lpstr>
      <vt:lpstr>Pokyny pro vyplnění</vt:lpstr>
      <vt:lpstr>'1 - komunikace'!Názvy_tisku</vt:lpstr>
      <vt:lpstr>'2 - veřejné osvětlení'!Názvy_tisku</vt:lpstr>
      <vt:lpstr>'3 - vedledjší rozpočtové ...'!Názvy_tisku</vt:lpstr>
      <vt:lpstr>'Rekapitulace stavby'!Názvy_tisku</vt:lpstr>
      <vt:lpstr>'Seznam figur'!Názvy_tisku</vt:lpstr>
      <vt:lpstr>'1 - komunikace'!Oblast_tisku</vt:lpstr>
      <vt:lpstr>'2 - veřejné osvětlení'!Oblast_tisku</vt:lpstr>
      <vt:lpstr>'3 - vedledjší rozpočtové 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LAPTOP-1HLKIQ53\Dudik</dc:creator>
  <cp:lastModifiedBy>HP</cp:lastModifiedBy>
  <dcterms:created xsi:type="dcterms:W3CDTF">2022-06-17T19:47:00Z</dcterms:created>
  <dcterms:modified xsi:type="dcterms:W3CDTF">2022-06-17T19:50:25Z</dcterms:modified>
</cp:coreProperties>
</file>